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4 " sheetId="1" r:id="rId1"/>
  </sheets>
  <definedNames>
    <definedName name="_xlnm.Print_Area" localSheetId="0">'14 '!$A$1:$K$115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R23" authorId="0">
      <text>
        <r>
          <rPr>
            <b/>
            <sz val="9"/>
            <color indexed="8"/>
            <rFont val="Tahoma"/>
            <family val="2"/>
          </rPr>
          <t xml:space="preserve">buh-vb28:
</t>
        </r>
        <r>
          <rPr>
            <sz val="9"/>
            <color indexed="8"/>
            <rFont val="Tahoma"/>
            <family val="2"/>
          </rPr>
          <t xml:space="preserve">сняли по думе           
</t>
        </r>
        <r>
          <rPr>
            <sz val="12"/>
            <color indexed="8"/>
            <rFont val="Tahoma"/>
            <family val="2"/>
          </rPr>
          <t>19 735,22</t>
        </r>
      </text>
    </comment>
  </commentList>
</comments>
</file>

<file path=xl/sharedStrings.xml><?xml version="1.0" encoding="utf-8"?>
<sst xmlns="http://schemas.openxmlformats.org/spreadsheetml/2006/main" count="124" uniqueCount="119">
  <si>
    <t>№ п/п</t>
  </si>
  <si>
    <t>Наименование показателя</t>
  </si>
  <si>
    <t>КОСГУ</t>
  </si>
  <si>
    <t>Плановые  показатели по поступлениям и выплатам, руб.</t>
  </si>
  <si>
    <t>ДОХОДЫ   ВСЕГО</t>
  </si>
  <si>
    <t>в том числе: остаток средств на начало планируемого года</t>
  </si>
  <si>
    <t>Поступления, всего:</t>
  </si>
  <si>
    <t>в том числе:</t>
  </si>
  <si>
    <t>Субсидия на выполнение муниципального задания, всего</t>
  </si>
  <si>
    <t>Субсидия на выполнение муниципального задания на 2016 г</t>
  </si>
  <si>
    <t>Дети-инвалиды</t>
  </si>
  <si>
    <t xml:space="preserve">Субсидии на иные цели  всего:        </t>
  </si>
  <si>
    <t>Публичные обязательства перед физическим лицом, подлежащие исполнению в денежной форме</t>
  </si>
  <si>
    <t>в том числе: Краевая субвенция СК по выплате компенсации части родительской платы за содержание ребенка в образовательных учреждениях</t>
  </si>
  <si>
    <t>Родительская плата</t>
  </si>
  <si>
    <t>Поступления от оказания МБДОУ услуг (выполнения работ), относящихся в соответствии с уставом МБДОУ к его основным видам деятельности, предоставление которых для физических и юридических лиц осуществляется на платной основе всего, в т.ч.</t>
  </si>
  <si>
    <t>Пожертвованиние</t>
  </si>
  <si>
    <t>ВСЕГО</t>
  </si>
  <si>
    <t>Выплаты всего: в т.ч. субсидия на выполнение муниципального задания, родительские средства, средства  от платных услуг.</t>
  </si>
  <si>
    <t>Тип средств</t>
  </si>
  <si>
    <t xml:space="preserve">Субсидия на выполнение муниципального задания     </t>
  </si>
  <si>
    <t>Всего муниципальное задание</t>
  </si>
  <si>
    <t>Платные услуги</t>
  </si>
  <si>
    <t>Пожертвования</t>
  </si>
  <si>
    <t xml:space="preserve">  08.11.01.</t>
  </si>
  <si>
    <t>08.31.1.</t>
  </si>
  <si>
    <t>местный бюджет</t>
  </si>
  <si>
    <t>краевой бюджет</t>
  </si>
  <si>
    <t>Остаток на начало года</t>
  </si>
  <si>
    <t>Наименование статей расходов</t>
  </si>
  <si>
    <t>Код показателя</t>
  </si>
  <si>
    <t>КВР Всего</t>
  </si>
  <si>
    <t xml:space="preserve"> Оплата труда и начисления на оплату труда</t>
  </si>
  <si>
    <t>Заработная плата</t>
  </si>
  <si>
    <t>МРОТ</t>
  </si>
  <si>
    <t xml:space="preserve"> Прочие выплаты</t>
  </si>
  <si>
    <t>СУБВ</t>
  </si>
  <si>
    <t xml:space="preserve"> Начисления на на оплату труда</t>
  </si>
  <si>
    <t xml:space="preserve"> Услуги связи</t>
  </si>
  <si>
    <t xml:space="preserve"> Транспортные услуги</t>
  </si>
  <si>
    <t xml:space="preserve"> Коммунальные услуги:</t>
  </si>
  <si>
    <t xml:space="preserve"> Оплата отопления</t>
  </si>
  <si>
    <t xml:space="preserve"> Оплата горячего водоснабжения</t>
  </si>
  <si>
    <t xml:space="preserve"> Оплата электрической энергии</t>
  </si>
  <si>
    <t xml:space="preserve"> Оплата водоснабжения</t>
  </si>
  <si>
    <t>Вывоз жидких отходов</t>
  </si>
  <si>
    <t xml:space="preserve"> Работы, услуги по содержанию имущества в т. ч. :</t>
  </si>
  <si>
    <t>Вывоз мусора</t>
  </si>
  <si>
    <t>Дезинфекция</t>
  </si>
  <si>
    <t>ТО технологического и холодильного оборудования,весов, огнетушителей</t>
  </si>
  <si>
    <t>Заправка картриджей</t>
  </si>
  <si>
    <t>Проверка работоспособности пожарных кранов</t>
  </si>
  <si>
    <t>Обслуживание систем отопления перед гтдравлическими испытаниями</t>
  </si>
  <si>
    <t>Обслуживание систем оповещения о пожаре и пожарных сигнализаций</t>
  </si>
  <si>
    <t>Мониторинг АПС</t>
  </si>
  <si>
    <t>Проверка заземление и испытание электрооборудования</t>
  </si>
  <si>
    <t>Стерилизация биксов</t>
  </si>
  <si>
    <t>Ремонтные работы</t>
  </si>
  <si>
    <t xml:space="preserve">Огнезащитная обработка </t>
  </si>
  <si>
    <t>Проверка системы вентиляции</t>
  </si>
  <si>
    <t>Производственный контроль (лаборат.измерения)</t>
  </si>
  <si>
    <t xml:space="preserve"> Прочие работы и услуги в т. ч.</t>
  </si>
  <si>
    <t>Подписка</t>
  </si>
  <si>
    <t>Замена ЭКЛЗ, установка галограммы на ККА</t>
  </si>
  <si>
    <t>Медосмотры</t>
  </si>
  <si>
    <t>Электронная цифровая подпись</t>
  </si>
  <si>
    <t>Услуги по возмещению оформаления документов нотариуса</t>
  </si>
  <si>
    <t>Выезд по сигналу тревожной кнопки</t>
  </si>
  <si>
    <t>Охрана учебных заведений</t>
  </si>
  <si>
    <t>Эколог</t>
  </si>
  <si>
    <t>Аккарицидная обработка</t>
  </si>
  <si>
    <t>Типографские бланки</t>
  </si>
  <si>
    <t>расчет платы за негативное воздействие на окруж. среду, отчет по экологическому паспорту</t>
  </si>
  <si>
    <t>Оценка условий труда</t>
  </si>
  <si>
    <t>Электронный документооборот (обслуж. Тензор)</t>
  </si>
  <si>
    <t>Обучение персонала электробезопасности, санминимуму, аттестация рабочих мест</t>
  </si>
  <si>
    <t>Поверка медицинского оборудования</t>
  </si>
  <si>
    <t>Установка програмного обеспечения</t>
  </si>
  <si>
    <t>Лицензирование ДОУ, услуги нотариуса</t>
  </si>
  <si>
    <t>Изготовление технического паспорта ДОУ,зготовление ПСД</t>
  </si>
  <si>
    <t>Испытание пожарных лестниц, проверка складов на класс горючести</t>
  </si>
  <si>
    <t>Заработная плата (платные услуги)</t>
  </si>
  <si>
    <t>Монтаж объектовой станции системы пожарного мониторинга "Стрелец-Мониторинг"</t>
  </si>
  <si>
    <t xml:space="preserve"> Прочие расходы (расшифровка)</t>
  </si>
  <si>
    <t>прочие расходы налог на транспорт и окр. Среду)</t>
  </si>
  <si>
    <t>Уплата налога на имущество</t>
  </si>
  <si>
    <t>Уплата земельного налога</t>
  </si>
  <si>
    <t>Госпошлина,пени</t>
  </si>
  <si>
    <t xml:space="preserve"> Увеличение основных средств</t>
  </si>
  <si>
    <t xml:space="preserve"> Медикаменты</t>
  </si>
  <si>
    <t xml:space="preserve"> Продукты питания</t>
  </si>
  <si>
    <t xml:space="preserve"> Прочие расходы </t>
  </si>
  <si>
    <t>канцелярские товары</t>
  </si>
  <si>
    <t>хозяйственные товары, стройматериалы, моющие</t>
  </si>
  <si>
    <t>приобретение ГСМ</t>
  </si>
  <si>
    <t>приобретение зап частей, энергосберегающие лампы</t>
  </si>
  <si>
    <t>приобретение игрушек</t>
  </si>
  <si>
    <t>постельные принадлежности и спецодежда</t>
  </si>
  <si>
    <t>посуда, хозтовары</t>
  </si>
  <si>
    <t>Игрушки и наглядные пособия</t>
  </si>
  <si>
    <t>ИТОГО</t>
  </si>
  <si>
    <t>Субвенция на обучение детей-инвалидов</t>
  </si>
  <si>
    <t>Начисления на на оплату труда</t>
  </si>
  <si>
    <t xml:space="preserve">Выплаты по субсидиям на иные цели  всего:                                </t>
  </si>
  <si>
    <t>Повышение квалификации педагогических и руководящих работников образовательных учреждений</t>
  </si>
  <si>
    <t>Материальная помощь младшим воспитателям ст 210</t>
  </si>
  <si>
    <t>Материальная помощь младшим воспитателям ст 211</t>
  </si>
  <si>
    <t>Материальная помощь младшим воспитателям ст 213</t>
  </si>
  <si>
    <t>Приобретение холодильного оборудования</t>
  </si>
  <si>
    <t>Установка видеокамер</t>
  </si>
  <si>
    <t>Краевая субвенция СК по выплате компенсации части родительской платы за содержание ребенка в образовательных учреждениях</t>
  </si>
  <si>
    <t>Оплата услуг банка 1,5%</t>
  </si>
  <si>
    <t>Выплата компенсации части родительской платы</t>
  </si>
  <si>
    <t>Главный бухгалтер МКУ "МУЦ"</t>
  </si>
  <si>
    <t>Матусевич Е.В.</t>
  </si>
  <si>
    <t>Зам.директора  МБУ ЦРО города Невинномысска</t>
  </si>
  <si>
    <t>М.А.Петракова</t>
  </si>
  <si>
    <t>Экономист</t>
  </si>
  <si>
    <t>С.И.Василенко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</si>
</sst>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7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b/>
      <sz val="14"/>
      <name val="Arial Cyr"/>
      <family val="2"/>
    </font>
    <font>
      <sz val="14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2"/>
      <color indexed="8"/>
      <name val="Tahoma"/>
      <family val="2"/>
    </font>
    <font>
      <b/>
      <u val="single"/>
      <sz val="14"/>
      <name val="Times New Roman"/>
      <family val="1"/>
    </font>
    <font>
      <sz val="14"/>
      <color indexed="8"/>
      <name val="Times New Roman"/>
      <family val="1"/>
    </font>
    <font>
      <sz val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132">
    <xf numFmtId="164" fontId="0" fillId="0" borderId="0" xfId="0" applyAlignment="1">
      <alignment/>
    </xf>
    <xf numFmtId="165" fontId="3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left" wrapText="1"/>
    </xf>
    <xf numFmtId="165" fontId="4" fillId="0" borderId="0" xfId="0" applyNumberFormat="1" applyFont="1" applyAlignment="1">
      <alignment horizontal="center" wrapText="1"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165" fontId="5" fillId="0" borderId="1" xfId="0" applyNumberFormat="1" applyFont="1" applyBorder="1" applyAlignment="1">
      <alignment horizontal="right"/>
    </xf>
    <xf numFmtId="165" fontId="6" fillId="0" borderId="2" xfId="0" applyNumberFormat="1" applyFont="1" applyBorder="1" applyAlignment="1">
      <alignment horizontal="left" wrapText="1"/>
    </xf>
    <xf numFmtId="165" fontId="6" fillId="0" borderId="3" xfId="0" applyNumberFormat="1" applyFont="1" applyBorder="1" applyAlignment="1">
      <alignment horizontal="center" wrapText="1"/>
    </xf>
    <xf numFmtId="165" fontId="6" fillId="0" borderId="4" xfId="0" applyNumberFormat="1" applyFont="1" applyBorder="1" applyAlignment="1">
      <alignment horizontal="center"/>
    </xf>
    <xf numFmtId="165" fontId="6" fillId="0" borderId="5" xfId="0" applyNumberFormat="1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left" wrapText="1"/>
    </xf>
    <xf numFmtId="165" fontId="6" fillId="0" borderId="7" xfId="0" applyNumberFormat="1" applyFont="1" applyBorder="1" applyAlignment="1">
      <alignment horizontal="center" wrapText="1"/>
    </xf>
    <xf numFmtId="165" fontId="6" fillId="0" borderId="0" xfId="0" applyNumberFormat="1" applyFont="1" applyBorder="1" applyAlignment="1">
      <alignment horizontal="center" wrapText="1"/>
    </xf>
    <xf numFmtId="165" fontId="5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5" fontId="6" fillId="0" borderId="8" xfId="0" applyNumberFormat="1" applyFont="1" applyBorder="1" applyAlignment="1">
      <alignment horizontal="center"/>
    </xf>
    <xf numFmtId="165" fontId="6" fillId="0" borderId="9" xfId="0" applyNumberFormat="1" applyFont="1" applyBorder="1" applyAlignment="1">
      <alignment horizontal="center" wrapText="1"/>
    </xf>
    <xf numFmtId="165" fontId="5" fillId="0" borderId="6" xfId="0" applyNumberFormat="1" applyFont="1" applyBorder="1" applyAlignment="1">
      <alignment horizontal="right"/>
    </xf>
    <xf numFmtId="165" fontId="6" fillId="0" borderId="5" xfId="0" applyNumberFormat="1" applyFont="1" applyBorder="1" applyAlignment="1">
      <alignment horizontal="left" wrapText="1"/>
    </xf>
    <xf numFmtId="165" fontId="6" fillId="0" borderId="10" xfId="0" applyNumberFormat="1" applyFont="1" applyBorder="1" applyAlignment="1">
      <alignment horizontal="center" wrapText="1"/>
    </xf>
    <xf numFmtId="165" fontId="5" fillId="0" borderId="10" xfId="0" applyNumberFormat="1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165" fontId="6" fillId="0" borderId="11" xfId="0" applyNumberFormat="1" applyFont="1" applyBorder="1" applyAlignment="1">
      <alignment horizontal="center"/>
    </xf>
    <xf numFmtId="165" fontId="6" fillId="0" borderId="4" xfId="20" applyNumberFormat="1" applyFont="1" applyBorder="1" applyAlignment="1">
      <alignment horizontal="left" wrapText="1"/>
      <protection/>
    </xf>
    <xf numFmtId="165" fontId="7" fillId="0" borderId="3" xfId="20" applyNumberFormat="1" applyFont="1" applyBorder="1" applyAlignment="1">
      <alignment horizontal="left" wrapText="1"/>
      <protection/>
    </xf>
    <xf numFmtId="165" fontId="7" fillId="0" borderId="4" xfId="20" applyNumberFormat="1" applyFont="1" applyBorder="1" applyAlignment="1">
      <alignment horizontal="left" wrapText="1"/>
      <protection/>
    </xf>
    <xf numFmtId="165" fontId="6" fillId="0" borderId="5" xfId="0" applyNumberFormat="1" applyFont="1" applyBorder="1" applyAlignment="1">
      <alignment horizontal="center" wrapText="1"/>
    </xf>
    <xf numFmtId="165" fontId="5" fillId="0" borderId="5" xfId="0" applyNumberFormat="1" applyFont="1" applyBorder="1" applyAlignment="1">
      <alignment horizontal="center"/>
    </xf>
    <xf numFmtId="165" fontId="6" fillId="0" borderId="12" xfId="0" applyNumberFormat="1" applyFont="1" applyBorder="1" applyAlignment="1">
      <alignment horizontal="center" wrapText="1"/>
    </xf>
    <xf numFmtId="165" fontId="5" fillId="0" borderId="12" xfId="0" applyNumberFormat="1" applyFont="1" applyBorder="1" applyAlignment="1">
      <alignment horizontal="center"/>
    </xf>
    <xf numFmtId="165" fontId="6" fillId="0" borderId="12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center"/>
    </xf>
    <xf numFmtId="165" fontId="6" fillId="0" borderId="14" xfId="0" applyNumberFormat="1" applyFont="1" applyBorder="1" applyAlignment="1">
      <alignment horizontal="left" wrapText="1"/>
    </xf>
    <xf numFmtId="165" fontId="6" fillId="0" borderId="15" xfId="0" applyNumberFormat="1" applyFont="1" applyBorder="1" applyAlignment="1">
      <alignment horizontal="center" wrapText="1"/>
    </xf>
    <xf numFmtId="165" fontId="6" fillId="0" borderId="16" xfId="0" applyNumberFormat="1" applyFont="1" applyBorder="1" applyAlignment="1">
      <alignment horizontal="center" wrapText="1"/>
    </xf>
    <xf numFmtId="165" fontId="5" fillId="0" borderId="16" xfId="0" applyNumberFormat="1" applyFont="1" applyBorder="1" applyAlignment="1">
      <alignment horizontal="center"/>
    </xf>
    <xf numFmtId="165" fontId="6" fillId="0" borderId="16" xfId="0" applyNumberFormat="1" applyFont="1" applyBorder="1" applyAlignment="1">
      <alignment horizontal="center"/>
    </xf>
    <xf numFmtId="165" fontId="6" fillId="0" borderId="14" xfId="0" applyNumberFormat="1" applyFont="1" applyBorder="1" applyAlignment="1">
      <alignment horizontal="center"/>
    </xf>
    <xf numFmtId="165" fontId="6" fillId="0" borderId="12" xfId="0" applyNumberFormat="1" applyFont="1" applyBorder="1" applyAlignment="1">
      <alignment horizontal="left" wrapText="1"/>
    </xf>
    <xf numFmtId="165" fontId="6" fillId="0" borderId="17" xfId="0" applyNumberFormat="1" applyFont="1" applyBorder="1" applyAlignment="1">
      <alignment horizontal="center" wrapText="1"/>
    </xf>
    <xf numFmtId="165" fontId="6" fillId="0" borderId="18" xfId="0" applyNumberFormat="1" applyFont="1" applyBorder="1" applyAlignment="1">
      <alignment horizontal="center"/>
    </xf>
    <xf numFmtId="165" fontId="5" fillId="0" borderId="19" xfId="0" applyNumberFormat="1" applyFont="1" applyBorder="1" applyAlignment="1">
      <alignment horizontal="right"/>
    </xf>
    <xf numFmtId="165" fontId="5" fillId="0" borderId="0" xfId="0" applyNumberFormat="1" applyFont="1" applyAlignment="1">
      <alignment horizontal="right"/>
    </xf>
    <xf numFmtId="165" fontId="6" fillId="0" borderId="17" xfId="0" applyNumberFormat="1" applyFont="1" applyBorder="1" applyAlignment="1">
      <alignment horizontal="left" wrapText="1"/>
    </xf>
    <xf numFmtId="165" fontId="5" fillId="0" borderId="20" xfId="0" applyNumberFormat="1" applyFont="1" applyBorder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165" fontId="6" fillId="0" borderId="21" xfId="0" applyNumberFormat="1" applyFont="1" applyBorder="1" applyAlignment="1">
      <alignment horizontal="center"/>
    </xf>
    <xf numFmtId="165" fontId="6" fillId="0" borderId="20" xfId="0" applyNumberFormat="1" applyFont="1" applyBorder="1" applyAlignment="1">
      <alignment horizontal="center" wrapText="1"/>
    </xf>
    <xf numFmtId="165" fontId="6" fillId="0" borderId="3" xfId="0" applyNumberFormat="1" applyFont="1" applyBorder="1" applyAlignment="1">
      <alignment horizontal="center"/>
    </xf>
    <xf numFmtId="165" fontId="6" fillId="0" borderId="4" xfId="0" applyNumberFormat="1" applyFont="1" applyBorder="1" applyAlignment="1">
      <alignment horizontal="center" wrapText="1"/>
    </xf>
    <xf numFmtId="165" fontId="8" fillId="0" borderId="3" xfId="0" applyNumberFormat="1" applyFont="1" applyBorder="1" applyAlignment="1">
      <alignment horizontal="center" wrapText="1"/>
    </xf>
    <xf numFmtId="165" fontId="5" fillId="0" borderId="21" xfId="0" applyNumberFormat="1" applyFont="1" applyBorder="1" applyAlignment="1">
      <alignment horizontal="center" vertical="center" wrapText="1"/>
    </xf>
    <xf numFmtId="165" fontId="5" fillId="0" borderId="12" xfId="0" applyNumberFormat="1" applyFont="1" applyBorder="1" applyAlignment="1">
      <alignment horizontal="center" vertical="center" wrapText="1"/>
    </xf>
    <xf numFmtId="165" fontId="5" fillId="0" borderId="17" xfId="0" applyNumberFormat="1" applyFont="1" applyBorder="1" applyAlignment="1">
      <alignment horizontal="center" vertical="center" wrapText="1"/>
    </xf>
    <xf numFmtId="165" fontId="6" fillId="0" borderId="17" xfId="0" applyNumberFormat="1" applyFont="1" applyBorder="1" applyAlignment="1">
      <alignment horizontal="center"/>
    </xf>
    <xf numFmtId="165" fontId="9" fillId="0" borderId="2" xfId="0" applyNumberFormat="1" applyFont="1" applyBorder="1" applyAlignment="1">
      <alignment wrapText="1"/>
    </xf>
    <xf numFmtId="165" fontId="5" fillId="0" borderId="4" xfId="0" applyNumberFormat="1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wrapText="1"/>
    </xf>
    <xf numFmtId="165" fontId="5" fillId="0" borderId="2" xfId="0" applyNumberFormat="1" applyFont="1" applyBorder="1" applyAlignment="1">
      <alignment horizontal="center" wrapText="1"/>
    </xf>
    <xf numFmtId="165" fontId="5" fillId="2" borderId="2" xfId="0" applyNumberFormat="1" applyFont="1" applyFill="1" applyBorder="1" applyAlignment="1">
      <alignment horizontal="center"/>
    </xf>
    <xf numFmtId="165" fontId="5" fillId="2" borderId="3" xfId="0" applyNumberFormat="1" applyFont="1" applyFill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165" fontId="6" fillId="0" borderId="22" xfId="0" applyNumberFormat="1" applyFont="1" applyBorder="1" applyAlignment="1">
      <alignment horizontal="center" vertical="center" wrapText="1"/>
    </xf>
    <xf numFmtId="165" fontId="5" fillId="0" borderId="23" xfId="0" applyNumberFormat="1" applyFont="1" applyBorder="1" applyAlignment="1">
      <alignment horizontal="center" vertical="center" wrapText="1"/>
    </xf>
    <xf numFmtId="165" fontId="5" fillId="0" borderId="23" xfId="0" applyNumberFormat="1" applyFont="1" applyBorder="1" applyAlignment="1">
      <alignment horizontal="center"/>
    </xf>
    <xf numFmtId="165" fontId="5" fillId="0" borderId="24" xfId="0" applyNumberFormat="1" applyFont="1" applyBorder="1" applyAlignment="1">
      <alignment horizontal="center"/>
    </xf>
    <xf numFmtId="165" fontId="5" fillId="0" borderId="25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165" fontId="4" fillId="0" borderId="26" xfId="0" applyNumberFormat="1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165" fontId="5" fillId="3" borderId="0" xfId="0" applyNumberFormat="1" applyFont="1" applyFill="1" applyAlignment="1">
      <alignment horizontal="right"/>
    </xf>
    <xf numFmtId="165" fontId="5" fillId="3" borderId="22" xfId="0" applyNumberFormat="1" applyFont="1" applyFill="1" applyBorder="1" applyAlignment="1">
      <alignment horizontal="left" vertical="center" wrapText="1"/>
    </xf>
    <xf numFmtId="165" fontId="5" fillId="3" borderId="22" xfId="0" applyNumberFormat="1" applyFont="1" applyFill="1" applyBorder="1" applyAlignment="1">
      <alignment horizontal="center"/>
    </xf>
    <xf numFmtId="165" fontId="5" fillId="3" borderId="22" xfId="0" applyNumberFormat="1" applyFont="1" applyFill="1" applyBorder="1" applyAlignment="1">
      <alignment horizontal="center" vertical="center"/>
    </xf>
    <xf numFmtId="165" fontId="4" fillId="4" borderId="0" xfId="0" applyNumberFormat="1" applyFont="1" applyFill="1" applyBorder="1" applyAlignment="1">
      <alignment horizontal="center" vertical="center" wrapText="1"/>
    </xf>
    <xf numFmtId="165" fontId="4" fillId="3" borderId="0" xfId="0" applyNumberFormat="1" applyFont="1" applyFill="1" applyAlignment="1">
      <alignment/>
    </xf>
    <xf numFmtId="165" fontId="6" fillId="0" borderId="22" xfId="0" applyNumberFormat="1" applyFont="1" applyBorder="1" applyAlignment="1">
      <alignment horizontal="left" vertical="center" wrapText="1"/>
    </xf>
    <xf numFmtId="165" fontId="6" fillId="0" borderId="22" xfId="0" applyNumberFormat="1" applyFont="1" applyBorder="1" applyAlignment="1">
      <alignment horizontal="center"/>
    </xf>
    <xf numFmtId="165" fontId="6" fillId="2" borderId="22" xfId="0" applyNumberFormat="1" applyFont="1" applyFill="1" applyBorder="1" applyAlignment="1">
      <alignment horizontal="center"/>
    </xf>
    <xf numFmtId="165" fontId="6" fillId="0" borderId="23" xfId="0" applyNumberFormat="1" applyFont="1" applyBorder="1" applyAlignment="1">
      <alignment horizontal="center"/>
    </xf>
    <xf numFmtId="165" fontId="6" fillId="0" borderId="27" xfId="0" applyNumberFormat="1" applyFont="1" applyBorder="1" applyAlignment="1">
      <alignment horizontal="center"/>
    </xf>
    <xf numFmtId="165" fontId="5" fillId="2" borderId="0" xfId="0" applyNumberFormat="1" applyFont="1" applyFill="1" applyAlignment="1">
      <alignment horizontal="right"/>
    </xf>
    <xf numFmtId="165" fontId="4" fillId="2" borderId="0" xfId="0" applyNumberFormat="1" applyFont="1" applyFill="1" applyAlignment="1">
      <alignment/>
    </xf>
    <xf numFmtId="165" fontId="5" fillId="0" borderId="22" xfId="0" applyNumberFormat="1" applyFont="1" applyBorder="1" applyAlignment="1">
      <alignment horizontal="left" vertical="center" wrapText="1"/>
    </xf>
    <xf numFmtId="165" fontId="5" fillId="0" borderId="22" xfId="0" applyNumberFormat="1" applyFont="1" applyBorder="1" applyAlignment="1">
      <alignment horizontal="center"/>
    </xf>
    <xf numFmtId="165" fontId="5" fillId="0" borderId="22" xfId="0" applyNumberFormat="1" applyFont="1" applyBorder="1" applyAlignment="1">
      <alignment horizontal="center" wrapText="1"/>
    </xf>
    <xf numFmtId="165" fontId="5" fillId="3" borderId="22" xfId="0" applyNumberFormat="1" applyFont="1" applyFill="1" applyBorder="1" applyAlignment="1">
      <alignment horizontal="center" wrapText="1"/>
    </xf>
    <xf numFmtId="165" fontId="6" fillId="2" borderId="22" xfId="0" applyNumberFormat="1" applyFont="1" applyFill="1" applyBorder="1" applyAlignment="1">
      <alignment horizontal="left" vertical="center" wrapText="1"/>
    </xf>
    <xf numFmtId="165" fontId="6" fillId="2" borderId="22" xfId="0" applyNumberFormat="1" applyFont="1" applyFill="1" applyBorder="1" applyAlignment="1">
      <alignment horizontal="center" wrapText="1"/>
    </xf>
    <xf numFmtId="165" fontId="6" fillId="0" borderId="22" xfId="0" applyNumberFormat="1" applyFont="1" applyFill="1" applyBorder="1" applyAlignment="1">
      <alignment horizontal="left" vertical="center" wrapText="1"/>
    </xf>
    <xf numFmtId="165" fontId="6" fillId="0" borderId="28" xfId="0" applyNumberFormat="1" applyFont="1" applyFill="1" applyBorder="1" applyAlignment="1">
      <alignment vertical="top" wrapText="1"/>
    </xf>
    <xf numFmtId="165" fontId="6" fillId="0" borderId="29" xfId="0" applyNumberFormat="1" applyFont="1" applyFill="1" applyBorder="1" applyAlignment="1">
      <alignment horizontal="left" vertical="center" wrapText="1"/>
    </xf>
    <xf numFmtId="165" fontId="6" fillId="3" borderId="22" xfId="0" applyNumberFormat="1" applyFont="1" applyFill="1" applyBorder="1" applyAlignment="1">
      <alignment horizontal="center"/>
    </xf>
    <xf numFmtId="165" fontId="5" fillId="2" borderId="22" xfId="0" applyNumberFormat="1" applyFont="1" applyFill="1" applyBorder="1" applyAlignment="1">
      <alignment horizontal="left" vertical="center" wrapText="1"/>
    </xf>
    <xf numFmtId="165" fontId="5" fillId="3" borderId="22" xfId="0" applyNumberFormat="1" applyFont="1" applyFill="1" applyBorder="1" applyAlignment="1">
      <alignment horizontal="left" wrapText="1"/>
    </xf>
    <xf numFmtId="165" fontId="6" fillId="2" borderId="22" xfId="0" applyNumberFormat="1" applyFont="1" applyFill="1" applyBorder="1" applyAlignment="1">
      <alignment horizontal="left" wrapText="1"/>
    </xf>
    <xf numFmtId="165" fontId="6" fillId="2" borderId="22" xfId="0" applyNumberFormat="1" applyFont="1" applyFill="1" applyBorder="1" applyAlignment="1" applyProtection="1">
      <alignment horizontal="left" vertical="top" wrapText="1"/>
      <protection/>
    </xf>
    <xf numFmtId="165" fontId="6" fillId="2" borderId="22" xfId="0" applyNumberFormat="1" applyFont="1" applyFill="1" applyBorder="1" applyAlignment="1" applyProtection="1">
      <alignment horizontal="center" vertical="top" wrapText="1"/>
      <protection/>
    </xf>
    <xf numFmtId="165" fontId="6" fillId="2" borderId="23" xfId="0" applyNumberFormat="1" applyFont="1" applyFill="1" applyBorder="1" applyAlignment="1">
      <alignment horizontal="left" wrapText="1"/>
    </xf>
    <xf numFmtId="165" fontId="6" fillId="2" borderId="23" xfId="0" applyNumberFormat="1" applyFont="1" applyFill="1" applyBorder="1" applyAlignment="1" applyProtection="1">
      <alignment horizontal="center" vertical="top"/>
      <protection/>
    </xf>
    <xf numFmtId="165" fontId="6" fillId="2" borderId="23" xfId="0" applyNumberFormat="1" applyFont="1" applyFill="1" applyBorder="1" applyAlignment="1">
      <alignment horizontal="center"/>
    </xf>
    <xf numFmtId="165" fontId="6" fillId="2" borderId="22" xfId="0" applyNumberFormat="1" applyFont="1" applyFill="1" applyBorder="1" applyAlignment="1" applyProtection="1">
      <alignment horizontal="center" vertical="top"/>
      <protection/>
    </xf>
    <xf numFmtId="165" fontId="6" fillId="2" borderId="22" xfId="0" applyNumberFormat="1" applyFont="1" applyFill="1" applyBorder="1" applyAlignment="1">
      <alignment vertical="top" wrapText="1"/>
    </xf>
    <xf numFmtId="165" fontId="5" fillId="3" borderId="22" xfId="0" applyNumberFormat="1" applyFont="1" applyFill="1" applyBorder="1" applyAlignment="1">
      <alignment vertical="top" wrapText="1"/>
    </xf>
    <xf numFmtId="165" fontId="13" fillId="3" borderId="22" xfId="0" applyNumberFormat="1" applyFont="1" applyFill="1" applyBorder="1" applyAlignment="1">
      <alignment horizontal="center" vertical="top" wrapText="1"/>
    </xf>
    <xf numFmtId="165" fontId="5" fillId="3" borderId="22" xfId="0" applyNumberFormat="1" applyFont="1" applyFill="1" applyBorder="1" applyAlignment="1">
      <alignment horizontal="center" vertical="top" wrapText="1"/>
    </xf>
    <xf numFmtId="165" fontId="5" fillId="0" borderId="27" xfId="0" applyNumberFormat="1" applyFont="1" applyBorder="1" applyAlignment="1">
      <alignment horizontal="center"/>
    </xf>
    <xf numFmtId="165" fontId="6" fillId="0" borderId="0" xfId="0" applyNumberFormat="1" applyFont="1" applyAlignment="1">
      <alignment/>
    </xf>
    <xf numFmtId="165" fontId="5" fillId="2" borderId="22" xfId="0" applyNumberFormat="1" applyFont="1" applyFill="1" applyBorder="1" applyAlignment="1">
      <alignment/>
    </xf>
    <xf numFmtId="165" fontId="5" fillId="2" borderId="22" xfId="0" applyNumberFormat="1" applyFont="1" applyFill="1" applyBorder="1" applyAlignment="1">
      <alignment horizontal="center"/>
    </xf>
    <xf numFmtId="165" fontId="6" fillId="2" borderId="22" xfId="0" applyNumberFormat="1" applyFont="1" applyFill="1" applyBorder="1" applyAlignment="1">
      <alignment/>
    </xf>
    <xf numFmtId="165" fontId="3" fillId="0" borderId="22" xfId="0" applyNumberFormat="1" applyFont="1" applyFill="1" applyBorder="1" applyAlignment="1">
      <alignment horizontal="center" vertical="center"/>
    </xf>
    <xf numFmtId="165" fontId="6" fillId="3" borderId="0" xfId="0" applyNumberFormat="1" applyFont="1" applyFill="1" applyAlignment="1">
      <alignment/>
    </xf>
    <xf numFmtId="165" fontId="5" fillId="0" borderId="22" xfId="0" applyNumberFormat="1" applyFont="1" applyBorder="1" applyAlignment="1">
      <alignment horizontal="center" vertical="center" wrapText="1"/>
    </xf>
    <xf numFmtId="165" fontId="14" fillId="2" borderId="22" xfId="0" applyNumberFormat="1" applyFont="1" applyFill="1" applyBorder="1" applyAlignment="1">
      <alignment wrapText="1"/>
    </xf>
    <xf numFmtId="165" fontId="5" fillId="2" borderId="22" xfId="0" applyNumberFormat="1" applyFont="1" applyFill="1" applyBorder="1" applyAlignment="1">
      <alignment horizontal="left" wrapText="1"/>
    </xf>
    <xf numFmtId="165" fontId="3" fillId="2" borderId="0" xfId="0" applyNumberFormat="1" applyFont="1" applyFill="1" applyAlignment="1">
      <alignment horizontal="right"/>
    </xf>
    <xf numFmtId="165" fontId="9" fillId="0" borderId="0" xfId="0" applyNumberFormat="1" applyFont="1" applyAlignment="1">
      <alignment horizontal="center"/>
    </xf>
    <xf numFmtId="165" fontId="15" fillId="0" borderId="0" xfId="0" applyNumberFormat="1" applyFont="1" applyAlignment="1">
      <alignment horizontal="center"/>
    </xf>
    <xf numFmtId="164" fontId="6" fillId="0" borderId="0" xfId="21" applyFont="1" applyFill="1">
      <alignment/>
      <protection/>
    </xf>
    <xf numFmtId="165" fontId="6" fillId="0" borderId="0" xfId="21" applyNumberFormat="1" applyFont="1" applyFill="1" applyAlignment="1">
      <alignment horizontal="center"/>
      <protection/>
    </xf>
    <xf numFmtId="165" fontId="6" fillId="0" borderId="0" xfId="0" applyNumberFormat="1" applyFont="1" applyFill="1" applyAlignment="1">
      <alignment/>
    </xf>
    <xf numFmtId="165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BF140"/>
  <sheetViews>
    <sheetView tabSelected="1" zoomScale="70" zoomScaleNormal="70" workbookViewId="0" topLeftCell="A1">
      <selection activeCell="K115" sqref="K115"/>
    </sheetView>
  </sheetViews>
  <sheetFormatPr defaultColWidth="16.00390625" defaultRowHeight="12.75"/>
  <cols>
    <col min="1" max="1" width="7.28125" style="1" customWidth="1"/>
    <col min="2" max="2" width="44.421875" style="2" customWidth="1"/>
    <col min="3" max="3" width="16.00390625" style="3" customWidth="1"/>
    <col min="4" max="4" width="14.8515625" style="3" customWidth="1"/>
    <col min="5" max="5" width="17.421875" style="3" customWidth="1"/>
    <col min="6" max="6" width="18.140625" style="4" customWidth="1"/>
    <col min="7" max="7" width="18.00390625" style="4" customWidth="1"/>
    <col min="8" max="8" width="17.8515625" style="4" customWidth="1"/>
    <col min="9" max="9" width="17.140625" style="4" customWidth="1"/>
    <col min="10" max="10" width="16.00390625" style="4" customWidth="1"/>
    <col min="11" max="11" width="18.8515625" style="4" customWidth="1"/>
    <col min="12" max="19" width="0" style="5" hidden="1" customWidth="1"/>
    <col min="20" max="16384" width="16.00390625" style="5" customWidth="1"/>
  </cols>
  <sheetData>
    <row r="1" ht="12.75">
      <c r="L1" s="2"/>
    </row>
    <row r="2" spans="1:11" ht="12.75">
      <c r="A2" s="6" t="s">
        <v>0</v>
      </c>
      <c r="B2" s="7" t="s">
        <v>1</v>
      </c>
      <c r="C2" s="8" t="s">
        <v>2</v>
      </c>
      <c r="D2" s="9" t="s">
        <v>3</v>
      </c>
      <c r="E2" s="10"/>
      <c r="F2" s="10"/>
      <c r="G2" s="10"/>
      <c r="H2" s="10"/>
      <c r="I2" s="11"/>
      <c r="J2" s="12"/>
      <c r="K2" s="12"/>
    </row>
    <row r="3" spans="1:11" ht="12.75">
      <c r="A3" s="13"/>
      <c r="B3" s="14" t="s">
        <v>4</v>
      </c>
      <c r="C3" s="15"/>
      <c r="D3" s="16"/>
      <c r="E3" s="16"/>
      <c r="F3" s="17">
        <f>F4+F5</f>
        <v>7620268</v>
      </c>
      <c r="G3" s="18"/>
      <c r="H3" s="18"/>
      <c r="I3" s="19"/>
      <c r="J3" s="12"/>
      <c r="K3" s="12"/>
    </row>
    <row r="4" spans="1:11" ht="33.75" customHeight="1">
      <c r="A4" s="13"/>
      <c r="B4" s="14" t="s">
        <v>5</v>
      </c>
      <c r="C4" s="20"/>
      <c r="D4" s="16"/>
      <c r="E4" s="16"/>
      <c r="F4" s="18">
        <f>E21+E99</f>
        <v>104475.43</v>
      </c>
      <c r="G4" s="18"/>
      <c r="H4" s="18"/>
      <c r="I4" s="19"/>
      <c r="J4" s="12"/>
      <c r="K4" s="12"/>
    </row>
    <row r="5" spans="1:11" ht="17.25" customHeight="1">
      <c r="A5" s="13"/>
      <c r="B5" s="14" t="s">
        <v>6</v>
      </c>
      <c r="C5" s="20"/>
      <c r="D5" s="16"/>
      <c r="E5" s="16"/>
      <c r="F5" s="18">
        <f>F7+F10+F11+F13+F14+F15</f>
        <v>7515792.57</v>
      </c>
      <c r="G5" s="18"/>
      <c r="H5" s="18"/>
      <c r="I5" s="19"/>
      <c r="J5" s="12"/>
      <c r="K5" s="12"/>
    </row>
    <row r="6" spans="1:11" ht="18" customHeight="1">
      <c r="A6" s="13"/>
      <c r="B6" s="14" t="s">
        <v>7</v>
      </c>
      <c r="C6" s="20"/>
      <c r="D6" s="16"/>
      <c r="E6" s="16"/>
      <c r="F6" s="18"/>
      <c r="G6" s="18"/>
      <c r="H6" s="18"/>
      <c r="I6" s="19"/>
      <c r="J6" s="12"/>
      <c r="K6" s="12"/>
    </row>
    <row r="7" spans="1:11" ht="34.5" customHeight="1">
      <c r="A7" s="21">
        <v>1</v>
      </c>
      <c r="B7" s="22" t="s">
        <v>8</v>
      </c>
      <c r="C7" s="8">
        <v>611</v>
      </c>
      <c r="D7" s="23"/>
      <c r="E7" s="23"/>
      <c r="F7" s="24">
        <f>F8</f>
        <v>5996119.57</v>
      </c>
      <c r="G7" s="25"/>
      <c r="H7" s="25"/>
      <c r="I7" s="26"/>
      <c r="J7" s="12"/>
      <c r="K7" s="12"/>
    </row>
    <row r="8" spans="1:11" ht="39.75" customHeight="1">
      <c r="A8" s="21"/>
      <c r="B8" s="27" t="s">
        <v>9</v>
      </c>
      <c r="C8" s="28"/>
      <c r="D8" s="29"/>
      <c r="E8" s="30"/>
      <c r="F8" s="31">
        <f>F22+G22-F21-G21</f>
        <v>5996119.57</v>
      </c>
      <c r="G8" s="10"/>
      <c r="H8" s="10"/>
      <c r="I8" s="11"/>
      <c r="J8" s="12"/>
      <c r="K8" s="12"/>
    </row>
    <row r="9" spans="1:11" ht="12.75">
      <c r="A9" s="21">
        <v>2</v>
      </c>
      <c r="B9" s="22" t="s">
        <v>10</v>
      </c>
      <c r="C9" s="8"/>
      <c r="D9" s="32"/>
      <c r="E9" s="32"/>
      <c r="F9" s="33">
        <f>E93</f>
        <v>0</v>
      </c>
      <c r="G9" s="34"/>
      <c r="H9" s="34"/>
      <c r="I9" s="35"/>
      <c r="J9" s="12"/>
      <c r="K9" s="12"/>
    </row>
    <row r="10" spans="1:11" ht="18.75" customHeight="1">
      <c r="A10" s="21">
        <v>3</v>
      </c>
      <c r="B10" s="22" t="s">
        <v>11</v>
      </c>
      <c r="C10" s="8">
        <v>612</v>
      </c>
      <c r="D10" s="30"/>
      <c r="E10" s="30"/>
      <c r="F10" s="31">
        <f>F96-F97</f>
        <v>136913</v>
      </c>
      <c r="G10" s="10"/>
      <c r="H10" s="10"/>
      <c r="I10" s="11"/>
      <c r="J10" s="12"/>
      <c r="K10" s="12"/>
    </row>
    <row r="11" spans="1:11" ht="53.25" customHeight="1">
      <c r="A11" s="21">
        <v>4</v>
      </c>
      <c r="B11" s="36" t="s">
        <v>12</v>
      </c>
      <c r="C11" s="37"/>
      <c r="D11" s="38"/>
      <c r="E11" s="38"/>
      <c r="F11" s="39">
        <f>G104</f>
        <v>337977</v>
      </c>
      <c r="G11" s="40"/>
      <c r="H11" s="40"/>
      <c r="I11" s="41"/>
      <c r="J11" s="12"/>
      <c r="K11" s="12"/>
    </row>
    <row r="12" spans="1:11" ht="99.75" customHeight="1">
      <c r="A12" s="21"/>
      <c r="B12" s="42" t="s">
        <v>13</v>
      </c>
      <c r="C12" s="43"/>
      <c r="D12" s="32"/>
      <c r="E12" s="16"/>
      <c r="F12" s="44">
        <f>F11</f>
        <v>337977</v>
      </c>
      <c r="G12" s="34"/>
      <c r="H12" s="34"/>
      <c r="I12" s="35"/>
      <c r="J12" s="12"/>
      <c r="K12" s="12"/>
    </row>
    <row r="13" spans="1:11" ht="12.75">
      <c r="A13" s="21">
        <v>5</v>
      </c>
      <c r="B13" s="22" t="s">
        <v>14</v>
      </c>
      <c r="C13" s="8"/>
      <c r="D13" s="30"/>
      <c r="E13" s="30"/>
      <c r="F13" s="31">
        <f>I22-I21</f>
        <v>1009783</v>
      </c>
      <c r="G13" s="10"/>
      <c r="H13" s="10"/>
      <c r="I13" s="11"/>
      <c r="J13" s="12"/>
      <c r="K13" s="12"/>
    </row>
    <row r="14" spans="1:11" ht="153.75" customHeight="1">
      <c r="A14" s="21">
        <v>6</v>
      </c>
      <c r="B14" s="14" t="s">
        <v>15</v>
      </c>
      <c r="C14" s="20"/>
      <c r="D14" s="16"/>
      <c r="E14" s="16"/>
      <c r="F14" s="17">
        <f>J22-J21</f>
        <v>35000</v>
      </c>
      <c r="G14" s="18"/>
      <c r="H14" s="18"/>
      <c r="I14" s="19"/>
      <c r="J14" s="12"/>
      <c r="K14" s="12"/>
    </row>
    <row r="15" spans="1:11" ht="12.75">
      <c r="A15" s="21">
        <v>7</v>
      </c>
      <c r="B15" s="22" t="s">
        <v>16</v>
      </c>
      <c r="C15" s="8"/>
      <c r="D15" s="30"/>
      <c r="E15" s="30"/>
      <c r="F15" s="10">
        <f>K22</f>
        <v>0</v>
      </c>
      <c r="G15" s="10"/>
      <c r="H15" s="10"/>
      <c r="I15" s="11"/>
      <c r="J15" s="12"/>
      <c r="K15" s="12"/>
    </row>
    <row r="16" spans="1:11" ht="12.75">
      <c r="A16" s="45"/>
      <c r="B16" s="42" t="s">
        <v>17</v>
      </c>
      <c r="C16" s="43"/>
      <c r="D16" s="32"/>
      <c r="E16" s="32"/>
      <c r="F16" s="33">
        <f>F107+G107+I107+J107+K107</f>
        <v>7620268</v>
      </c>
      <c r="G16" s="34"/>
      <c r="H16" s="34"/>
      <c r="I16" s="35"/>
      <c r="J16" s="12"/>
      <c r="K16" s="12"/>
    </row>
    <row r="17" spans="1:11" ht="12.75" customHeight="1">
      <c r="A17" s="46"/>
      <c r="B17" s="47" t="s">
        <v>18</v>
      </c>
      <c r="C17" s="48"/>
      <c r="D17" s="17"/>
      <c r="E17" s="49"/>
      <c r="F17" s="50"/>
      <c r="G17" s="34" t="s">
        <v>19</v>
      </c>
      <c r="H17" s="34"/>
      <c r="I17" s="34"/>
      <c r="J17" s="10"/>
      <c r="K17" s="11"/>
    </row>
    <row r="18" spans="1:11" ht="62.25" customHeight="1">
      <c r="A18" s="46"/>
      <c r="B18" s="47"/>
      <c r="C18" s="51"/>
      <c r="D18" s="16"/>
      <c r="E18" s="20"/>
      <c r="F18" s="8" t="s">
        <v>20</v>
      </c>
      <c r="G18" s="8"/>
      <c r="H18" s="15" t="s">
        <v>21</v>
      </c>
      <c r="I18" s="15" t="s">
        <v>14</v>
      </c>
      <c r="J18" s="15" t="s">
        <v>22</v>
      </c>
      <c r="K18" s="52" t="s">
        <v>23</v>
      </c>
    </row>
    <row r="19" spans="1:11" ht="12.75">
      <c r="A19" s="46"/>
      <c r="B19" s="47"/>
      <c r="C19" s="51"/>
      <c r="D19" s="16"/>
      <c r="E19" s="20"/>
      <c r="F19" s="53" t="s">
        <v>24</v>
      </c>
      <c r="G19" s="54"/>
      <c r="H19" s="54"/>
      <c r="I19" s="53"/>
      <c r="J19" s="8" t="s">
        <v>25</v>
      </c>
      <c r="K19" s="11"/>
    </row>
    <row r="20" spans="1:11" ht="12.75">
      <c r="A20" s="46"/>
      <c r="B20" s="47"/>
      <c r="C20" s="55"/>
      <c r="D20" s="56"/>
      <c r="E20" s="57"/>
      <c r="F20" s="8" t="s">
        <v>26</v>
      </c>
      <c r="G20" s="15" t="s">
        <v>27</v>
      </c>
      <c r="H20" s="8"/>
      <c r="I20" s="12"/>
      <c r="J20" s="58"/>
      <c r="K20" s="58"/>
    </row>
    <row r="21" spans="1:11" ht="12.75">
      <c r="A21" s="46"/>
      <c r="B21" s="59" t="s">
        <v>28</v>
      </c>
      <c r="C21" s="60"/>
      <c r="D21" s="61"/>
      <c r="E21" s="62">
        <f aca="true" t="shared" si="0" ref="E21:E26">F21+G21+I21+J21+K21</f>
        <v>102258.62</v>
      </c>
      <c r="F21" s="63"/>
      <c r="G21" s="63"/>
      <c r="H21" s="64"/>
      <c r="I21" s="65">
        <v>94298.72</v>
      </c>
      <c r="J21" s="66">
        <v>7959.9</v>
      </c>
      <c r="K21" s="67"/>
    </row>
    <row r="22" spans="1:53" ht="45.75" customHeight="1">
      <c r="A22" s="46"/>
      <c r="B22" s="68" t="s">
        <v>29</v>
      </c>
      <c r="C22" s="68" t="s">
        <v>30</v>
      </c>
      <c r="D22" s="68" t="s">
        <v>31</v>
      </c>
      <c r="E22" s="69">
        <f t="shared" si="0"/>
        <v>7143161.19</v>
      </c>
      <c r="F22" s="70">
        <f>F23+F27+F28+F29+F35+F52+F75+F80+F81+F82+F83</f>
        <v>3133531.78</v>
      </c>
      <c r="G22" s="71">
        <f>G23+G27+G28+G29+G35+G52+G75+G80+G81+G82+G83</f>
        <v>2862587.79</v>
      </c>
      <c r="H22" s="71">
        <f>F22+G22</f>
        <v>5996119.57</v>
      </c>
      <c r="I22" s="72">
        <f>I23+I27+I28+I29+I35+I52+I75+I80+I81+I82+I83</f>
        <v>1104081.72</v>
      </c>
      <c r="J22" s="73">
        <f>J23+J27+J28+J29+J35+J52+J75+J80+J81+J82+J83</f>
        <v>42959.9</v>
      </c>
      <c r="K22" s="72">
        <f>K23+K27+K28+K29+K35+K52+K75+K80+K81+K82+K83</f>
        <v>0</v>
      </c>
      <c r="L22" s="74">
        <v>1009783</v>
      </c>
      <c r="M22" s="75">
        <v>5920046</v>
      </c>
      <c r="N22" s="75">
        <v>35000</v>
      </c>
      <c r="O22" s="75">
        <f>I22+J22-J21-I21</f>
        <v>1044783</v>
      </c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</row>
    <row r="23" spans="1:53" s="81" customFormat="1" ht="54.75" customHeight="1">
      <c r="A23" s="76"/>
      <c r="B23" s="77" t="s">
        <v>32</v>
      </c>
      <c r="C23" s="78">
        <v>210000</v>
      </c>
      <c r="D23" s="78">
        <v>111</v>
      </c>
      <c r="E23" s="79">
        <f t="shared" si="0"/>
        <v>4383896.32</v>
      </c>
      <c r="F23" s="79">
        <f>F24+F25+F26</f>
        <v>1580538.53</v>
      </c>
      <c r="G23" s="79">
        <f>G24+G25+G26</f>
        <v>2803357.79</v>
      </c>
      <c r="H23" s="79">
        <f>F23+G23</f>
        <v>4383896.32</v>
      </c>
      <c r="I23" s="79">
        <f>I24+I25+I26</f>
        <v>0</v>
      </c>
      <c r="J23" s="79">
        <f>J24+J25+J26</f>
        <v>0</v>
      </c>
      <c r="K23" s="79">
        <f>K24+K25+K26</f>
        <v>0</v>
      </c>
      <c r="L23" s="75">
        <v>94298.72</v>
      </c>
      <c r="M23" s="75">
        <f>M22-136913</f>
        <v>5783133</v>
      </c>
      <c r="N23" s="75">
        <v>7959.9</v>
      </c>
      <c r="O23" s="75"/>
      <c r="P23" s="75">
        <f>F22-F21</f>
        <v>3133531.78</v>
      </c>
      <c r="Q23" s="75">
        <f>2960085+113564+79618-19735.22</f>
        <v>3133531.78</v>
      </c>
      <c r="R23" s="80">
        <f>P23-Q23</f>
        <v>0</v>
      </c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</row>
    <row r="24" spans="1:53" ht="17.25" customHeight="1">
      <c r="A24" s="46"/>
      <c r="B24" s="82" t="s">
        <v>33</v>
      </c>
      <c r="C24" s="83">
        <v>211000</v>
      </c>
      <c r="D24" s="78">
        <v>111</v>
      </c>
      <c r="E24" s="68">
        <f t="shared" si="0"/>
        <v>3369307.73</v>
      </c>
      <c r="F24" s="84">
        <v>1217113</v>
      </c>
      <c r="G24" s="83">
        <v>2152194.73</v>
      </c>
      <c r="H24" s="85">
        <f>F24+G24</f>
        <v>3369307.73</v>
      </c>
      <c r="I24" s="83"/>
      <c r="J24" s="83"/>
      <c r="K24" s="83"/>
      <c r="L24" s="75">
        <f>L22+L23</f>
        <v>1104081.72</v>
      </c>
      <c r="M24" s="75"/>
      <c r="N24" s="75">
        <f>N22+N23</f>
        <v>42959.9</v>
      </c>
      <c r="O24" s="75"/>
      <c r="P24" s="75">
        <f>I22-I21</f>
        <v>1009783</v>
      </c>
      <c r="Q24" s="75" t="s">
        <v>34</v>
      </c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</row>
    <row r="25" spans="1:53" ht="17.25" customHeight="1">
      <c r="A25" s="46"/>
      <c r="B25" s="82" t="s">
        <v>35</v>
      </c>
      <c r="C25" s="83">
        <v>212000</v>
      </c>
      <c r="D25" s="78">
        <v>112</v>
      </c>
      <c r="E25" s="68">
        <f t="shared" si="0"/>
        <v>1200</v>
      </c>
      <c r="F25" s="83"/>
      <c r="G25" s="83">
        <v>1200</v>
      </c>
      <c r="H25" s="85">
        <f>F25+G25</f>
        <v>1200</v>
      </c>
      <c r="I25" s="83"/>
      <c r="J25" s="83"/>
      <c r="K25" s="83"/>
      <c r="L25" s="75"/>
      <c r="M25" s="75"/>
      <c r="N25" s="75"/>
      <c r="O25" s="75"/>
      <c r="P25" s="75">
        <v>2823048</v>
      </c>
      <c r="Q25" s="75" t="s">
        <v>36</v>
      </c>
      <c r="R25" s="75">
        <v>39539.79</v>
      </c>
      <c r="S25" s="80">
        <f>P25+R25-G22</f>
        <v>0</v>
      </c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</row>
    <row r="26" spans="1:53" ht="22.5" customHeight="1">
      <c r="A26" s="46"/>
      <c r="B26" s="82" t="s">
        <v>37</v>
      </c>
      <c r="C26" s="83">
        <v>213000</v>
      </c>
      <c r="D26" s="78">
        <v>111</v>
      </c>
      <c r="E26" s="68">
        <f t="shared" si="0"/>
        <v>1013388.5900000001</v>
      </c>
      <c r="F26" s="83">
        <v>363425.53</v>
      </c>
      <c r="G26" s="83">
        <v>649963.06</v>
      </c>
      <c r="H26" s="86">
        <f>F26+G26</f>
        <v>1013388.5900000001</v>
      </c>
      <c r="I26" s="83"/>
      <c r="J26" s="83"/>
      <c r="K26" s="83"/>
      <c r="L26" s="75">
        <f>I22-I21</f>
        <v>1009783</v>
      </c>
      <c r="M26" s="75"/>
      <c r="N26" s="75"/>
      <c r="O26" s="75"/>
      <c r="P26" s="75">
        <f>J22-J21</f>
        <v>35000</v>
      </c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</row>
    <row r="27" spans="1:53" s="88" customFormat="1" ht="12.75">
      <c r="A27" s="87"/>
      <c r="B27" s="77" t="s">
        <v>38</v>
      </c>
      <c r="C27" s="78">
        <v>221000</v>
      </c>
      <c r="D27" s="78">
        <v>244</v>
      </c>
      <c r="E27" s="78">
        <f aca="true" t="shared" si="1" ref="E27:E91">F27+G27+I27+J27+K27</f>
        <v>17328.46</v>
      </c>
      <c r="F27" s="78">
        <v>17215</v>
      </c>
      <c r="G27" s="78"/>
      <c r="H27" s="86">
        <f aca="true" t="shared" si="2" ref="H27:H92">F27+G27</f>
        <v>17215</v>
      </c>
      <c r="I27" s="78"/>
      <c r="J27" s="78">
        <v>113.46</v>
      </c>
      <c r="K27" s="78"/>
      <c r="L27" s="75"/>
      <c r="M27" s="75"/>
      <c r="N27" s="75"/>
      <c r="O27" s="75"/>
      <c r="P27" s="75">
        <f>I22-I21</f>
        <v>1009783</v>
      </c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</row>
    <row r="28" spans="1:53" ht="12.75">
      <c r="A28" s="46"/>
      <c r="B28" s="89" t="s">
        <v>39</v>
      </c>
      <c r="C28" s="90">
        <v>222000</v>
      </c>
      <c r="D28" s="90">
        <v>244</v>
      </c>
      <c r="E28" s="68">
        <f t="shared" si="1"/>
        <v>0</v>
      </c>
      <c r="F28" s="83"/>
      <c r="G28" s="83"/>
      <c r="H28" s="86">
        <f t="shared" si="2"/>
        <v>0</v>
      </c>
      <c r="I28" s="83"/>
      <c r="J28" s="83"/>
      <c r="K28" s="83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</row>
    <row r="29" spans="1:53" s="81" customFormat="1" ht="12.75">
      <c r="A29" s="76"/>
      <c r="B29" s="77" t="s">
        <v>40</v>
      </c>
      <c r="C29" s="78">
        <v>223000</v>
      </c>
      <c r="D29" s="78">
        <v>244</v>
      </c>
      <c r="E29" s="79">
        <f>F29+G29+I29+J29+K29</f>
        <v>594511.25</v>
      </c>
      <c r="F29" s="79">
        <f aca="true" t="shared" si="3" ref="F29:K29">SUM(F30:F33)</f>
        <v>591521.92</v>
      </c>
      <c r="G29" s="79">
        <f t="shared" si="3"/>
        <v>0</v>
      </c>
      <c r="H29" s="86">
        <f t="shared" si="2"/>
        <v>591521.92</v>
      </c>
      <c r="I29" s="79">
        <f t="shared" si="3"/>
        <v>0</v>
      </c>
      <c r="J29" s="79">
        <f t="shared" si="3"/>
        <v>2989.33</v>
      </c>
      <c r="K29" s="79">
        <f t="shared" si="3"/>
        <v>0</v>
      </c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</row>
    <row r="30" spans="1:53" ht="12.75">
      <c r="A30" s="46"/>
      <c r="B30" s="82" t="s">
        <v>41</v>
      </c>
      <c r="C30" s="83">
        <v>223110</v>
      </c>
      <c r="D30" s="90">
        <v>244</v>
      </c>
      <c r="E30" s="68">
        <f>F30+G30+I30+J30+K30</f>
        <v>277170.68000000005</v>
      </c>
      <c r="F30" s="83">
        <v>275697.03</v>
      </c>
      <c r="G30" s="83"/>
      <c r="H30" s="86">
        <f t="shared" si="2"/>
        <v>275697.03</v>
      </c>
      <c r="I30" s="83"/>
      <c r="J30" s="83">
        <v>1473.65</v>
      </c>
      <c r="K30" s="83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</row>
    <row r="31" spans="1:53" ht="12.75" hidden="1">
      <c r="A31" s="46"/>
      <c r="B31" s="82" t="s">
        <v>42</v>
      </c>
      <c r="C31" s="83">
        <v>223120</v>
      </c>
      <c r="D31" s="90">
        <v>244</v>
      </c>
      <c r="E31" s="68">
        <f t="shared" si="1"/>
        <v>0</v>
      </c>
      <c r="F31" s="83"/>
      <c r="G31" s="83"/>
      <c r="H31" s="86">
        <f t="shared" si="2"/>
        <v>0</v>
      </c>
      <c r="I31" s="83"/>
      <c r="J31" s="83"/>
      <c r="K31" s="83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</row>
    <row r="32" spans="1:53" ht="20.25" customHeight="1">
      <c r="A32" s="46"/>
      <c r="B32" s="82" t="s">
        <v>43</v>
      </c>
      <c r="C32" s="83">
        <v>223200</v>
      </c>
      <c r="D32" s="90">
        <v>244</v>
      </c>
      <c r="E32" s="68">
        <f>F32+G32+I32+J32+K32</f>
        <v>257066.67</v>
      </c>
      <c r="F32" s="83">
        <v>255762</v>
      </c>
      <c r="G32" s="83"/>
      <c r="H32" s="86">
        <f t="shared" si="2"/>
        <v>255762</v>
      </c>
      <c r="I32" s="83"/>
      <c r="J32" s="83">
        <v>1304.67</v>
      </c>
      <c r="K32" s="83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</row>
    <row r="33" spans="1:53" ht="12.75">
      <c r="A33" s="46"/>
      <c r="B33" s="82" t="s">
        <v>44</v>
      </c>
      <c r="C33" s="83">
        <v>223300</v>
      </c>
      <c r="D33" s="90">
        <v>244</v>
      </c>
      <c r="E33" s="68">
        <f>F33+G33+I33+J33+K33</f>
        <v>60273.9</v>
      </c>
      <c r="F33" s="83">
        <f>24309.27+35753.62</f>
        <v>60062.89</v>
      </c>
      <c r="G33" s="83"/>
      <c r="H33" s="86">
        <f t="shared" si="2"/>
        <v>60062.89</v>
      </c>
      <c r="I33" s="83"/>
      <c r="J33" s="83">
        <v>211.01</v>
      </c>
      <c r="K33" s="83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</row>
    <row r="34" spans="1:53" ht="12.75">
      <c r="A34" s="46"/>
      <c r="B34" s="89" t="s">
        <v>45</v>
      </c>
      <c r="C34" s="91">
        <v>223400</v>
      </c>
      <c r="D34" s="90">
        <v>244</v>
      </c>
      <c r="E34" s="68">
        <f t="shared" si="1"/>
        <v>0</v>
      </c>
      <c r="F34" s="83"/>
      <c r="G34" s="83"/>
      <c r="H34" s="86">
        <f t="shared" si="2"/>
        <v>0</v>
      </c>
      <c r="I34" s="83"/>
      <c r="J34" s="83"/>
      <c r="K34" s="83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</row>
    <row r="35" spans="1:53" s="81" customFormat="1" ht="43.5" customHeight="1">
      <c r="A35" s="76"/>
      <c r="B35" s="77" t="s">
        <v>46</v>
      </c>
      <c r="C35" s="92">
        <v>225000</v>
      </c>
      <c r="D35" s="92"/>
      <c r="E35" s="79">
        <f>F35+G35+I35+J35+K35</f>
        <v>88272.93</v>
      </c>
      <c r="F35" s="79">
        <f>SUM(F36:F51)</f>
        <v>41798.8</v>
      </c>
      <c r="G35" s="79">
        <f>SUM(G36:G51)</f>
        <v>0</v>
      </c>
      <c r="H35" s="86">
        <f t="shared" si="2"/>
        <v>41798.8</v>
      </c>
      <c r="I35" s="79">
        <f>SUM(I36:I51)</f>
        <v>46474.13</v>
      </c>
      <c r="J35" s="79">
        <f>SUM(J36:J51)</f>
        <v>0</v>
      </c>
      <c r="K35" s="79">
        <f>SUM(K36:K51)</f>
        <v>0</v>
      </c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</row>
    <row r="36" spans="1:53" s="88" customFormat="1" ht="12.75">
      <c r="A36" s="87"/>
      <c r="B36" s="93" t="s">
        <v>47</v>
      </c>
      <c r="C36" s="94">
        <v>1</v>
      </c>
      <c r="D36" s="94">
        <v>244</v>
      </c>
      <c r="E36" s="68">
        <f t="shared" si="1"/>
        <v>10662.6</v>
      </c>
      <c r="F36" s="84">
        <v>8780</v>
      </c>
      <c r="G36" s="84"/>
      <c r="H36" s="86">
        <f t="shared" si="2"/>
        <v>8780</v>
      </c>
      <c r="I36" s="84">
        <v>1882.6</v>
      </c>
      <c r="J36" s="84"/>
      <c r="K36" s="84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</row>
    <row r="37" spans="1:53" s="88" customFormat="1" ht="12.75">
      <c r="A37" s="87"/>
      <c r="B37" s="93" t="s">
        <v>48</v>
      </c>
      <c r="C37" s="94">
        <v>2</v>
      </c>
      <c r="D37" s="94">
        <v>244</v>
      </c>
      <c r="E37" s="68">
        <f t="shared" si="1"/>
        <v>5390.71</v>
      </c>
      <c r="F37" s="84"/>
      <c r="G37" s="84"/>
      <c r="H37" s="86">
        <f t="shared" si="2"/>
        <v>0</v>
      </c>
      <c r="I37" s="84">
        <v>5390.71</v>
      </c>
      <c r="J37" s="84"/>
      <c r="K37" s="84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</row>
    <row r="38" spans="1:53" s="88" customFormat="1" ht="45" customHeight="1">
      <c r="A38" s="87"/>
      <c r="B38" s="93" t="s">
        <v>49</v>
      </c>
      <c r="C38" s="94">
        <v>3</v>
      </c>
      <c r="D38" s="94">
        <v>244</v>
      </c>
      <c r="E38" s="68">
        <f t="shared" si="1"/>
        <v>9191.72</v>
      </c>
      <c r="F38" s="84"/>
      <c r="G38" s="84"/>
      <c r="H38" s="86">
        <f t="shared" si="2"/>
        <v>0</v>
      </c>
      <c r="I38" s="84">
        <v>9191.72</v>
      </c>
      <c r="J38" s="84"/>
      <c r="K38" s="84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</row>
    <row r="39" spans="1:53" s="88" customFormat="1" ht="12.75" hidden="1">
      <c r="A39" s="87"/>
      <c r="B39" s="93" t="s">
        <v>50</v>
      </c>
      <c r="C39" s="94">
        <v>4</v>
      </c>
      <c r="D39" s="94">
        <v>244</v>
      </c>
      <c r="E39" s="68">
        <f t="shared" si="1"/>
        <v>0</v>
      </c>
      <c r="F39" s="84"/>
      <c r="G39" s="84"/>
      <c r="H39" s="86">
        <f t="shared" si="2"/>
        <v>0</v>
      </c>
      <c r="I39" s="84"/>
      <c r="J39" s="84"/>
      <c r="K39" s="84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</row>
    <row r="40" spans="1:53" s="88" customFormat="1" ht="12.75">
      <c r="A40" s="87"/>
      <c r="B40" s="93" t="s">
        <v>51</v>
      </c>
      <c r="C40" s="94">
        <v>5</v>
      </c>
      <c r="D40" s="94">
        <v>244</v>
      </c>
      <c r="E40" s="68">
        <f t="shared" si="1"/>
        <v>19977.6</v>
      </c>
      <c r="F40" s="84">
        <v>2000</v>
      </c>
      <c r="G40" s="84"/>
      <c r="H40" s="86">
        <f t="shared" si="2"/>
        <v>2000</v>
      </c>
      <c r="I40" s="84">
        <v>17977.6</v>
      </c>
      <c r="J40" s="84"/>
      <c r="K40" s="84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</row>
    <row r="41" spans="1:53" s="88" customFormat="1" ht="42" customHeight="1">
      <c r="A41" s="87"/>
      <c r="B41" s="93" t="s">
        <v>52</v>
      </c>
      <c r="C41" s="94">
        <v>6</v>
      </c>
      <c r="D41" s="94">
        <v>244</v>
      </c>
      <c r="E41" s="68">
        <f t="shared" si="1"/>
        <v>2979.5</v>
      </c>
      <c r="F41" s="84"/>
      <c r="G41" s="84"/>
      <c r="H41" s="86">
        <f t="shared" si="2"/>
        <v>0</v>
      </c>
      <c r="I41" s="84">
        <v>2979.5</v>
      </c>
      <c r="J41" s="84"/>
      <c r="K41" s="84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</row>
    <row r="42" spans="1:53" s="88" customFormat="1" ht="44.25" customHeight="1">
      <c r="A42" s="87"/>
      <c r="B42" s="93" t="s">
        <v>53</v>
      </c>
      <c r="C42" s="94">
        <v>7</v>
      </c>
      <c r="D42" s="94">
        <v>244</v>
      </c>
      <c r="E42" s="68">
        <f t="shared" si="1"/>
        <v>18000</v>
      </c>
      <c r="F42" s="84">
        <v>18000</v>
      </c>
      <c r="G42" s="84"/>
      <c r="H42" s="86">
        <f t="shared" si="2"/>
        <v>18000</v>
      </c>
      <c r="I42" s="84"/>
      <c r="J42" s="84"/>
      <c r="K42" s="84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</row>
    <row r="43" spans="1:53" s="88" customFormat="1" ht="12.75">
      <c r="A43" s="87"/>
      <c r="B43" s="95" t="s">
        <v>54</v>
      </c>
      <c r="C43" s="94">
        <v>8</v>
      </c>
      <c r="D43" s="94">
        <v>244</v>
      </c>
      <c r="E43" s="68">
        <f t="shared" si="1"/>
        <v>6545.4</v>
      </c>
      <c r="F43" s="84">
        <v>6545.4</v>
      </c>
      <c r="G43" s="84"/>
      <c r="H43" s="86">
        <f t="shared" si="2"/>
        <v>6545.4</v>
      </c>
      <c r="I43" s="84"/>
      <c r="J43" s="84"/>
      <c r="K43" s="84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</row>
    <row r="44" spans="1:53" s="88" customFormat="1" ht="38.25" customHeight="1">
      <c r="A44" s="87"/>
      <c r="B44" s="93" t="s">
        <v>55</v>
      </c>
      <c r="C44" s="94">
        <v>9</v>
      </c>
      <c r="D44" s="94">
        <v>244</v>
      </c>
      <c r="E44" s="68">
        <f t="shared" si="1"/>
        <v>6057</v>
      </c>
      <c r="F44" s="84"/>
      <c r="G44" s="84"/>
      <c r="H44" s="86">
        <f t="shared" si="2"/>
        <v>0</v>
      </c>
      <c r="I44" s="84">
        <v>6057</v>
      </c>
      <c r="J44" s="84"/>
      <c r="K44" s="84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</row>
    <row r="45" spans="1:53" s="88" customFormat="1" ht="12.75" hidden="1">
      <c r="A45" s="87"/>
      <c r="B45" s="93"/>
      <c r="C45" s="94">
        <v>10</v>
      </c>
      <c r="D45" s="94">
        <v>244</v>
      </c>
      <c r="E45" s="68">
        <f t="shared" si="1"/>
        <v>0</v>
      </c>
      <c r="F45" s="84"/>
      <c r="G45" s="84"/>
      <c r="H45" s="86">
        <f t="shared" si="2"/>
        <v>0</v>
      </c>
      <c r="I45" s="84"/>
      <c r="J45" s="84"/>
      <c r="K45" s="84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</row>
    <row r="46" spans="1:53" s="88" customFormat="1" ht="12.75" hidden="1">
      <c r="A46" s="87"/>
      <c r="B46" s="93" t="s">
        <v>56</v>
      </c>
      <c r="C46" s="94">
        <f aca="true" t="shared" si="4" ref="C46:C51">C45+1</f>
        <v>11</v>
      </c>
      <c r="D46" s="94">
        <v>244</v>
      </c>
      <c r="E46" s="68">
        <f t="shared" si="1"/>
        <v>0</v>
      </c>
      <c r="F46" s="84"/>
      <c r="G46" s="84"/>
      <c r="H46" s="86">
        <f t="shared" si="2"/>
        <v>0</v>
      </c>
      <c r="I46" s="84"/>
      <c r="J46" s="84"/>
      <c r="K46" s="84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</row>
    <row r="47" spans="1:53" s="88" customFormat="1" ht="12.75" hidden="1">
      <c r="A47" s="87"/>
      <c r="B47" s="93" t="s">
        <v>57</v>
      </c>
      <c r="C47" s="94">
        <f t="shared" si="4"/>
        <v>12</v>
      </c>
      <c r="D47" s="94">
        <v>244</v>
      </c>
      <c r="E47" s="68">
        <f t="shared" si="1"/>
        <v>0</v>
      </c>
      <c r="F47" s="84"/>
      <c r="G47" s="84"/>
      <c r="H47" s="86">
        <f t="shared" si="2"/>
        <v>0</v>
      </c>
      <c r="I47" s="84"/>
      <c r="J47" s="84"/>
      <c r="K47" s="84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</row>
    <row r="48" spans="1:53" s="88" customFormat="1" ht="12.75" hidden="1">
      <c r="A48" s="87"/>
      <c r="B48" s="93" t="s">
        <v>58</v>
      </c>
      <c r="C48" s="94">
        <f t="shared" si="4"/>
        <v>13</v>
      </c>
      <c r="D48" s="94">
        <v>244</v>
      </c>
      <c r="E48" s="68">
        <f t="shared" si="1"/>
        <v>0</v>
      </c>
      <c r="F48" s="84"/>
      <c r="G48" s="84"/>
      <c r="H48" s="86">
        <f t="shared" si="2"/>
        <v>0</v>
      </c>
      <c r="I48" s="84"/>
      <c r="J48" s="84"/>
      <c r="K48" s="84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</row>
    <row r="49" spans="1:53" s="88" customFormat="1" ht="12.75" hidden="1">
      <c r="A49" s="87"/>
      <c r="B49" s="93" t="s">
        <v>51</v>
      </c>
      <c r="C49" s="94">
        <f t="shared" si="4"/>
        <v>14</v>
      </c>
      <c r="D49" s="94">
        <v>244</v>
      </c>
      <c r="E49" s="68">
        <f t="shared" si="1"/>
        <v>0</v>
      </c>
      <c r="F49" s="84"/>
      <c r="G49" s="84"/>
      <c r="H49" s="86">
        <f t="shared" si="2"/>
        <v>0</v>
      </c>
      <c r="I49" s="84"/>
      <c r="J49" s="84"/>
      <c r="K49" s="84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</row>
    <row r="50" spans="1:53" s="88" customFormat="1" ht="12.75" hidden="1">
      <c r="A50" s="87"/>
      <c r="B50" s="93" t="s">
        <v>59</v>
      </c>
      <c r="C50" s="94">
        <f t="shared" si="4"/>
        <v>15</v>
      </c>
      <c r="D50" s="94">
        <v>244</v>
      </c>
      <c r="E50" s="68">
        <f t="shared" si="1"/>
        <v>0</v>
      </c>
      <c r="F50" s="84"/>
      <c r="G50" s="84"/>
      <c r="H50" s="86">
        <f t="shared" si="2"/>
        <v>0</v>
      </c>
      <c r="I50" s="84"/>
      <c r="J50" s="84"/>
      <c r="K50" s="84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</row>
    <row r="51" spans="1:53" s="88" customFormat="1" ht="42.75" customHeight="1">
      <c r="A51" s="87"/>
      <c r="B51" s="93" t="s">
        <v>60</v>
      </c>
      <c r="C51" s="94">
        <f t="shared" si="4"/>
        <v>16</v>
      </c>
      <c r="D51" s="94">
        <v>244</v>
      </c>
      <c r="E51" s="68">
        <f>F51+G51+I51+J51+K51</f>
        <v>9468.4</v>
      </c>
      <c r="F51" s="84">
        <v>6473.4</v>
      </c>
      <c r="G51" s="84"/>
      <c r="H51" s="86">
        <f t="shared" si="2"/>
        <v>6473.4</v>
      </c>
      <c r="I51" s="84">
        <v>2995</v>
      </c>
      <c r="J51" s="84"/>
      <c r="K51" s="84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</row>
    <row r="52" spans="1:53" s="81" customFormat="1" ht="12.75">
      <c r="A52" s="76"/>
      <c r="B52" s="77" t="s">
        <v>61</v>
      </c>
      <c r="C52" s="92">
        <v>226000</v>
      </c>
      <c r="D52" s="92"/>
      <c r="E52" s="79">
        <f>F52+G52+I52+J52+K52</f>
        <v>313457.9</v>
      </c>
      <c r="F52" s="79">
        <f>SUM(F53:F70)</f>
        <v>244623.53</v>
      </c>
      <c r="G52" s="79">
        <f>SUM(G53:G70)</f>
        <v>0</v>
      </c>
      <c r="H52" s="86">
        <f t="shared" si="2"/>
        <v>244623.53</v>
      </c>
      <c r="I52" s="79">
        <f>SUM(I53:I74)</f>
        <v>47837.87</v>
      </c>
      <c r="J52" s="79">
        <f>J73</f>
        <v>20996.5</v>
      </c>
      <c r="K52" s="79">
        <f>SUM(K53:K70)</f>
        <v>0</v>
      </c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</row>
    <row r="53" spans="1:53" s="88" customFormat="1" ht="12.75" hidden="1">
      <c r="A53" s="87"/>
      <c r="B53" s="93" t="s">
        <v>62</v>
      </c>
      <c r="C53" s="94">
        <v>1</v>
      </c>
      <c r="D53" s="94">
        <v>244</v>
      </c>
      <c r="E53" s="68">
        <f>F53+G53+I53+J53+K53</f>
        <v>0</v>
      </c>
      <c r="F53" s="84"/>
      <c r="G53" s="84"/>
      <c r="H53" s="86">
        <f t="shared" si="2"/>
        <v>0</v>
      </c>
      <c r="I53" s="84"/>
      <c r="J53" s="84"/>
      <c r="K53" s="84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</row>
    <row r="54" spans="1:53" s="88" customFormat="1" ht="12.75" hidden="1">
      <c r="A54" s="87"/>
      <c r="B54" s="93" t="s">
        <v>63</v>
      </c>
      <c r="C54" s="94">
        <v>2</v>
      </c>
      <c r="D54" s="94">
        <v>244</v>
      </c>
      <c r="E54" s="68">
        <f t="shared" si="1"/>
        <v>0</v>
      </c>
      <c r="F54" s="84"/>
      <c r="G54" s="84"/>
      <c r="H54" s="86">
        <f t="shared" si="2"/>
        <v>0</v>
      </c>
      <c r="I54" s="84"/>
      <c r="J54" s="84"/>
      <c r="K54" s="84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</row>
    <row r="55" spans="1:53" s="88" customFormat="1" ht="12.75">
      <c r="A55" s="87"/>
      <c r="B55" s="93" t="s">
        <v>64</v>
      </c>
      <c r="C55" s="94">
        <v>3</v>
      </c>
      <c r="D55" s="94">
        <v>244</v>
      </c>
      <c r="E55" s="68">
        <f t="shared" si="1"/>
        <v>39997.42</v>
      </c>
      <c r="F55" s="84">
        <v>31875.55</v>
      </c>
      <c r="G55" s="84"/>
      <c r="H55" s="86">
        <f t="shared" si="2"/>
        <v>31875.55</v>
      </c>
      <c r="I55" s="84">
        <v>8121.87</v>
      </c>
      <c r="J55" s="84"/>
      <c r="K55" s="84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</row>
    <row r="56" spans="1:53" s="88" customFormat="1" ht="22.5" customHeight="1">
      <c r="A56" s="87"/>
      <c r="B56" s="96" t="s">
        <v>65</v>
      </c>
      <c r="C56" s="94">
        <v>4</v>
      </c>
      <c r="D56" s="94">
        <v>244</v>
      </c>
      <c r="E56" s="68">
        <f t="shared" si="1"/>
        <v>700</v>
      </c>
      <c r="F56" s="84"/>
      <c r="G56" s="84"/>
      <c r="H56" s="86">
        <f t="shared" si="2"/>
        <v>0</v>
      </c>
      <c r="I56" s="84">
        <v>700</v>
      </c>
      <c r="J56" s="84"/>
      <c r="K56" s="84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</row>
    <row r="57" spans="1:53" s="88" customFormat="1" ht="41.25" customHeight="1">
      <c r="A57" s="87"/>
      <c r="B57" s="93" t="s">
        <v>66</v>
      </c>
      <c r="C57" s="94">
        <v>5</v>
      </c>
      <c r="D57" s="94">
        <v>244</v>
      </c>
      <c r="E57" s="68">
        <f t="shared" si="1"/>
        <v>1850</v>
      </c>
      <c r="F57" s="84">
        <v>1850</v>
      </c>
      <c r="G57" s="84"/>
      <c r="H57" s="86">
        <f t="shared" si="2"/>
        <v>1850</v>
      </c>
      <c r="I57" s="84"/>
      <c r="J57" s="84"/>
      <c r="K57" s="84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</row>
    <row r="58" spans="1:53" s="88" customFormat="1" ht="25.5" customHeight="1">
      <c r="A58" s="87"/>
      <c r="B58" s="93" t="s">
        <v>67</v>
      </c>
      <c r="C58" s="94">
        <v>6</v>
      </c>
      <c r="D58" s="94">
        <v>244</v>
      </c>
      <c r="E58" s="68">
        <f t="shared" si="1"/>
        <v>5873</v>
      </c>
      <c r="F58" s="84"/>
      <c r="G58" s="84"/>
      <c r="H58" s="86">
        <f t="shared" si="2"/>
        <v>0</v>
      </c>
      <c r="I58" s="84">
        <v>5873</v>
      </c>
      <c r="J58" s="84"/>
      <c r="K58" s="84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</row>
    <row r="59" spans="1:53" s="88" customFormat="1" ht="12.75">
      <c r="A59" s="87"/>
      <c r="B59" s="93" t="s">
        <v>68</v>
      </c>
      <c r="C59" s="94">
        <v>7</v>
      </c>
      <c r="D59" s="94">
        <v>244</v>
      </c>
      <c r="E59" s="68">
        <f t="shared" si="1"/>
        <v>216000</v>
      </c>
      <c r="F59" s="84">
        <v>182857</v>
      </c>
      <c r="G59" s="84"/>
      <c r="H59" s="86">
        <f t="shared" si="2"/>
        <v>182857</v>
      </c>
      <c r="I59" s="84">
        <v>33143</v>
      </c>
      <c r="J59" s="84"/>
      <c r="K59" s="84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</row>
    <row r="60" spans="1:53" s="88" customFormat="1" ht="12.75">
      <c r="A60" s="87"/>
      <c r="B60" s="95" t="s">
        <v>69</v>
      </c>
      <c r="C60" s="94">
        <v>8</v>
      </c>
      <c r="D60" s="94">
        <v>244</v>
      </c>
      <c r="E60" s="68">
        <f t="shared" si="1"/>
        <v>2000</v>
      </c>
      <c r="F60" s="84">
        <v>2000</v>
      </c>
      <c r="G60" s="84"/>
      <c r="H60" s="86">
        <f t="shared" si="2"/>
        <v>2000</v>
      </c>
      <c r="I60" s="84"/>
      <c r="J60" s="84"/>
      <c r="K60" s="84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</row>
    <row r="61" spans="1:53" s="88" customFormat="1" ht="12.75">
      <c r="A61" s="87"/>
      <c r="B61" s="93" t="s">
        <v>70</v>
      </c>
      <c r="C61" s="94">
        <v>9</v>
      </c>
      <c r="D61" s="94">
        <v>244</v>
      </c>
      <c r="E61" s="68">
        <f t="shared" si="1"/>
        <v>6655.2</v>
      </c>
      <c r="F61" s="84">
        <v>6655.2</v>
      </c>
      <c r="G61" s="84"/>
      <c r="H61" s="86">
        <f t="shared" si="2"/>
        <v>6655.2</v>
      </c>
      <c r="I61" s="84"/>
      <c r="J61" s="84"/>
      <c r="K61" s="84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</row>
    <row r="62" spans="1:53" s="88" customFormat="1" ht="12.75" hidden="1">
      <c r="A62" s="87"/>
      <c r="B62" s="93" t="s">
        <v>71</v>
      </c>
      <c r="C62" s="94">
        <v>10</v>
      </c>
      <c r="D62" s="94">
        <v>244</v>
      </c>
      <c r="E62" s="68">
        <f t="shared" si="1"/>
        <v>0</v>
      </c>
      <c r="F62" s="84"/>
      <c r="G62" s="84"/>
      <c r="H62" s="86">
        <f t="shared" si="2"/>
        <v>0</v>
      </c>
      <c r="I62" s="84"/>
      <c r="J62" s="84"/>
      <c r="K62" s="84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</row>
    <row r="63" spans="1:53" s="88" customFormat="1" ht="60" customHeight="1">
      <c r="A63" s="87"/>
      <c r="B63" s="93" t="s">
        <v>72</v>
      </c>
      <c r="C63" s="94">
        <v>11</v>
      </c>
      <c r="D63" s="94">
        <v>244</v>
      </c>
      <c r="E63" s="68">
        <f t="shared" si="1"/>
        <v>10000</v>
      </c>
      <c r="F63" s="84">
        <v>10000</v>
      </c>
      <c r="G63" s="84"/>
      <c r="H63" s="86">
        <f t="shared" si="2"/>
        <v>10000</v>
      </c>
      <c r="I63" s="84"/>
      <c r="J63" s="84"/>
      <c r="K63" s="84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</row>
    <row r="64" spans="1:53" s="88" customFormat="1" ht="12.75" hidden="1">
      <c r="A64" s="87"/>
      <c r="B64" s="93"/>
      <c r="C64" s="94"/>
      <c r="D64" s="94">
        <v>244</v>
      </c>
      <c r="E64" s="68"/>
      <c r="F64" s="84"/>
      <c r="G64" s="84"/>
      <c r="H64" s="86">
        <f t="shared" si="2"/>
        <v>0</v>
      </c>
      <c r="I64" s="84"/>
      <c r="J64" s="84"/>
      <c r="K64" s="84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</row>
    <row r="65" spans="1:53" s="88" customFormat="1" ht="12.75">
      <c r="A65" s="87"/>
      <c r="B65" s="97" t="s">
        <v>73</v>
      </c>
      <c r="C65" s="94">
        <v>12</v>
      </c>
      <c r="D65" s="94">
        <v>244</v>
      </c>
      <c r="E65" s="68">
        <f t="shared" si="1"/>
        <v>4800</v>
      </c>
      <c r="F65" s="84">
        <v>4800</v>
      </c>
      <c r="G65" s="84"/>
      <c r="H65" s="86">
        <f t="shared" si="2"/>
        <v>4800</v>
      </c>
      <c r="I65" s="84"/>
      <c r="J65" s="84"/>
      <c r="K65" s="84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</row>
    <row r="66" spans="1:53" s="88" customFormat="1" ht="37.5" customHeight="1">
      <c r="A66" s="87"/>
      <c r="B66" s="93" t="s">
        <v>74</v>
      </c>
      <c r="C66" s="94">
        <v>13</v>
      </c>
      <c r="D66" s="94">
        <v>244</v>
      </c>
      <c r="E66" s="68">
        <f t="shared" si="1"/>
        <v>555</v>
      </c>
      <c r="F66" s="84">
        <v>555</v>
      </c>
      <c r="G66" s="84"/>
      <c r="H66" s="86">
        <f t="shared" si="2"/>
        <v>555</v>
      </c>
      <c r="I66" s="84"/>
      <c r="J66" s="84"/>
      <c r="K66" s="84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</row>
    <row r="67" spans="1:53" s="88" customFormat="1" ht="57" customHeight="1">
      <c r="A67" s="87"/>
      <c r="B67" s="93" t="s">
        <v>75</v>
      </c>
      <c r="C67" s="94">
        <v>14</v>
      </c>
      <c r="D67" s="94">
        <v>244</v>
      </c>
      <c r="E67" s="68">
        <f t="shared" si="1"/>
        <v>2700</v>
      </c>
      <c r="F67" s="84">
        <v>2700</v>
      </c>
      <c r="G67" s="84"/>
      <c r="H67" s="86">
        <f t="shared" si="2"/>
        <v>2700</v>
      </c>
      <c r="I67" s="84"/>
      <c r="J67" s="84"/>
      <c r="K67" s="84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</row>
    <row r="68" spans="1:53" s="88" customFormat="1" ht="24.75" customHeight="1">
      <c r="A68" s="87"/>
      <c r="B68" s="93" t="s">
        <v>76</v>
      </c>
      <c r="C68" s="94">
        <v>15</v>
      </c>
      <c r="D68" s="94">
        <v>244</v>
      </c>
      <c r="E68" s="68">
        <f t="shared" si="1"/>
        <v>1330.78</v>
      </c>
      <c r="F68" s="84">
        <v>1330.78</v>
      </c>
      <c r="G68" s="84"/>
      <c r="H68" s="86">
        <f t="shared" si="2"/>
        <v>1330.78</v>
      </c>
      <c r="I68" s="84"/>
      <c r="J68" s="84"/>
      <c r="K68" s="84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</row>
    <row r="69" spans="1:53" s="88" customFormat="1" ht="36" customHeight="1" hidden="1">
      <c r="A69" s="87"/>
      <c r="B69" s="93" t="s">
        <v>77</v>
      </c>
      <c r="C69" s="94">
        <v>15</v>
      </c>
      <c r="D69" s="94">
        <v>244</v>
      </c>
      <c r="E69" s="68">
        <f t="shared" si="1"/>
        <v>0</v>
      </c>
      <c r="F69" s="84"/>
      <c r="G69" s="84"/>
      <c r="H69" s="86">
        <f t="shared" si="2"/>
        <v>0</v>
      </c>
      <c r="I69" s="84"/>
      <c r="J69" s="84"/>
      <c r="K69" s="84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</row>
    <row r="70" spans="1:53" s="88" customFormat="1" ht="12.75" hidden="1">
      <c r="A70" s="87"/>
      <c r="B70" s="93" t="s">
        <v>78</v>
      </c>
      <c r="C70" s="94"/>
      <c r="D70" s="94">
        <v>244</v>
      </c>
      <c r="E70" s="68">
        <f t="shared" si="1"/>
        <v>0</v>
      </c>
      <c r="F70" s="84"/>
      <c r="G70" s="84"/>
      <c r="H70" s="86">
        <f t="shared" si="2"/>
        <v>0</v>
      </c>
      <c r="I70" s="84"/>
      <c r="J70" s="84"/>
      <c r="K70" s="84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</row>
    <row r="71" spans="1:53" s="88" customFormat="1" ht="12.75" hidden="1">
      <c r="A71" s="87"/>
      <c r="B71" s="93" t="s">
        <v>79</v>
      </c>
      <c r="C71" s="94"/>
      <c r="D71" s="94"/>
      <c r="E71" s="68">
        <f t="shared" si="1"/>
        <v>0</v>
      </c>
      <c r="F71" s="84"/>
      <c r="G71" s="84"/>
      <c r="H71" s="86">
        <f t="shared" si="2"/>
        <v>0</v>
      </c>
      <c r="I71" s="84"/>
      <c r="J71" s="84"/>
      <c r="K71" s="84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</row>
    <row r="72" spans="1:53" s="88" customFormat="1" ht="12.75" hidden="1">
      <c r="A72" s="87"/>
      <c r="B72" s="93" t="s">
        <v>80</v>
      </c>
      <c r="C72" s="94"/>
      <c r="D72" s="94"/>
      <c r="E72" s="68">
        <f t="shared" si="1"/>
        <v>0</v>
      </c>
      <c r="F72" s="84"/>
      <c r="G72" s="84"/>
      <c r="H72" s="86">
        <f t="shared" si="2"/>
        <v>0</v>
      </c>
      <c r="I72" s="84"/>
      <c r="J72" s="84"/>
      <c r="K72" s="84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</row>
    <row r="73" spans="1:53" s="88" customFormat="1" ht="25.5" customHeight="1">
      <c r="A73" s="87"/>
      <c r="B73" s="93" t="s">
        <v>81</v>
      </c>
      <c r="C73" s="94">
        <v>16</v>
      </c>
      <c r="D73" s="94"/>
      <c r="E73" s="68">
        <f t="shared" si="1"/>
        <v>20996.5</v>
      </c>
      <c r="F73" s="84"/>
      <c r="G73" s="84"/>
      <c r="H73" s="86">
        <f t="shared" si="2"/>
        <v>0</v>
      </c>
      <c r="I73" s="84"/>
      <c r="J73" s="84">
        <v>20996.5</v>
      </c>
      <c r="K73" s="84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</row>
    <row r="74" spans="1:53" s="88" customFormat="1" ht="12.75" hidden="1">
      <c r="A74" s="87"/>
      <c r="B74" s="93" t="s">
        <v>82</v>
      </c>
      <c r="C74" s="94">
        <f>C73+1</f>
        <v>17</v>
      </c>
      <c r="D74" s="94">
        <v>244</v>
      </c>
      <c r="E74" s="68">
        <f>F74+G74+I74+J74+K74</f>
        <v>0</v>
      </c>
      <c r="F74" s="84"/>
      <c r="G74" s="84"/>
      <c r="H74" s="86">
        <f t="shared" si="2"/>
        <v>0</v>
      </c>
      <c r="I74" s="84"/>
      <c r="J74" s="84"/>
      <c r="K74" s="84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</row>
    <row r="75" spans="1:53" s="81" customFormat="1" ht="29.25" customHeight="1">
      <c r="A75" s="76"/>
      <c r="B75" s="77" t="s">
        <v>83</v>
      </c>
      <c r="C75" s="98">
        <v>290000</v>
      </c>
      <c r="D75" s="98"/>
      <c r="E75" s="79">
        <f>F75+G75+I75+J75+K75</f>
        <v>219464.96</v>
      </c>
      <c r="F75" s="79">
        <f>F76+F77+F78+F79</f>
        <v>218558</v>
      </c>
      <c r="G75" s="79">
        <f>G76+G77+G78</f>
        <v>0</v>
      </c>
      <c r="H75" s="86">
        <f t="shared" si="2"/>
        <v>218558</v>
      </c>
      <c r="I75" s="79">
        <f>I76+I77+I78+I79</f>
        <v>750</v>
      </c>
      <c r="J75" s="79">
        <f>J76+J77+J78+J79</f>
        <v>156.96</v>
      </c>
      <c r="K75" s="79">
        <f>K76+K77+K78</f>
        <v>0</v>
      </c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</row>
    <row r="76" spans="1:53" s="88" customFormat="1" ht="12.75">
      <c r="A76" s="87"/>
      <c r="B76" s="99" t="s">
        <v>84</v>
      </c>
      <c r="C76" s="84">
        <v>290400</v>
      </c>
      <c r="D76" s="84">
        <v>852</v>
      </c>
      <c r="E76" s="68">
        <f t="shared" si="1"/>
        <v>2605.02</v>
      </c>
      <c r="F76" s="84">
        <v>2605.02</v>
      </c>
      <c r="G76" s="84"/>
      <c r="H76" s="86">
        <f t="shared" si="2"/>
        <v>2605.02</v>
      </c>
      <c r="I76" s="84"/>
      <c r="J76" s="84"/>
      <c r="K76" s="84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</row>
    <row r="77" spans="1:53" s="88" customFormat="1" ht="12.75">
      <c r="A77" s="87"/>
      <c r="B77" s="93" t="s">
        <v>85</v>
      </c>
      <c r="C77" s="84">
        <v>290200</v>
      </c>
      <c r="D77" s="84">
        <v>851</v>
      </c>
      <c r="E77" s="68">
        <f t="shared" si="1"/>
        <v>31653.98</v>
      </c>
      <c r="F77" s="84">
        <f>32093-439.02</f>
        <v>31653.98</v>
      </c>
      <c r="G77" s="84"/>
      <c r="H77" s="86">
        <f t="shared" si="2"/>
        <v>31653.98</v>
      </c>
      <c r="I77" s="84"/>
      <c r="J77" s="84"/>
      <c r="K77" s="84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</row>
    <row r="78" spans="1:53" s="88" customFormat="1" ht="12.75">
      <c r="A78" s="87"/>
      <c r="B78" s="93" t="s">
        <v>86</v>
      </c>
      <c r="C78" s="84">
        <v>290300</v>
      </c>
      <c r="D78" s="84">
        <v>851</v>
      </c>
      <c r="E78" s="68">
        <f t="shared" si="1"/>
        <v>183299</v>
      </c>
      <c r="F78" s="84">
        <v>183299</v>
      </c>
      <c r="G78" s="84"/>
      <c r="H78" s="86">
        <f t="shared" si="2"/>
        <v>183299</v>
      </c>
      <c r="I78" s="84"/>
      <c r="J78" s="84"/>
      <c r="K78" s="84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</row>
    <row r="79" spans="1:53" s="88" customFormat="1" ht="12.75">
      <c r="A79" s="87"/>
      <c r="B79" s="93" t="s">
        <v>87</v>
      </c>
      <c r="C79" s="84"/>
      <c r="D79" s="84">
        <v>853</v>
      </c>
      <c r="E79" s="68">
        <f>F79+G79+I79+J79+K79</f>
        <v>1906.96</v>
      </c>
      <c r="F79" s="84">
        <v>1000</v>
      </c>
      <c r="G79" s="84"/>
      <c r="H79" s="86">
        <f t="shared" si="2"/>
        <v>1000</v>
      </c>
      <c r="I79" s="84">
        <v>750</v>
      </c>
      <c r="J79" s="84">
        <v>156.96</v>
      </c>
      <c r="K79" s="84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</row>
    <row r="80" spans="1:53" s="81" customFormat="1" ht="22.5" customHeight="1">
      <c r="A80" s="76"/>
      <c r="B80" s="77" t="s">
        <v>88</v>
      </c>
      <c r="C80" s="98">
        <v>310000</v>
      </c>
      <c r="D80" s="98"/>
      <c r="E80" s="78">
        <f t="shared" si="1"/>
        <v>0</v>
      </c>
      <c r="F80" s="78"/>
      <c r="G80" s="78"/>
      <c r="H80" s="86">
        <f t="shared" si="2"/>
        <v>0</v>
      </c>
      <c r="I80" s="78"/>
      <c r="J80" s="78"/>
      <c r="K80" s="78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</row>
    <row r="81" spans="1:53" s="88" customFormat="1" ht="12.75">
      <c r="A81" s="87"/>
      <c r="B81" s="99" t="s">
        <v>89</v>
      </c>
      <c r="C81" s="84">
        <v>340001</v>
      </c>
      <c r="D81" s="84">
        <v>244</v>
      </c>
      <c r="E81" s="68">
        <f t="shared" si="1"/>
        <v>0</v>
      </c>
      <c r="F81" s="84"/>
      <c r="G81" s="84"/>
      <c r="H81" s="86">
        <f t="shared" si="2"/>
        <v>0</v>
      </c>
      <c r="I81" s="84"/>
      <c r="J81" s="84"/>
      <c r="K81" s="84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</row>
    <row r="82" spans="1:53" s="81" customFormat="1" ht="12.75">
      <c r="A82" s="76"/>
      <c r="B82" s="77" t="s">
        <v>90</v>
      </c>
      <c r="C82" s="98">
        <v>340002</v>
      </c>
      <c r="D82" s="98">
        <v>244</v>
      </c>
      <c r="E82" s="78">
        <f>F82+G82+I82+J82+K82</f>
        <v>1448295.72</v>
      </c>
      <c r="F82" s="78">
        <f>359658+79618</f>
        <v>439276</v>
      </c>
      <c r="G82" s="78"/>
      <c r="H82" s="86">
        <f t="shared" si="2"/>
        <v>439276</v>
      </c>
      <c r="I82" s="78">
        <f>915421+93598.72</f>
        <v>1009019.72</v>
      </c>
      <c r="J82" s="98"/>
      <c r="K82" s="98"/>
      <c r="L82" s="75"/>
      <c r="M82" s="75"/>
      <c r="N82" s="75"/>
      <c r="O82" s="75"/>
      <c r="P82" s="75">
        <f>I82-I21</f>
        <v>914721</v>
      </c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</row>
    <row r="83" spans="1:53" s="81" customFormat="1" ht="12.75">
      <c r="A83" s="76"/>
      <c r="B83" s="100" t="s">
        <v>91</v>
      </c>
      <c r="C83" s="98">
        <v>340003</v>
      </c>
      <c r="D83" s="98">
        <v>244</v>
      </c>
      <c r="E83" s="79">
        <f t="shared" si="1"/>
        <v>77933.65</v>
      </c>
      <c r="F83" s="79">
        <f>F84+F85+F86+F87+F88+F89+F90+F91</f>
        <v>0</v>
      </c>
      <c r="G83" s="79">
        <f>G84+G85+G86+G87+G88+G89+G90+G91</f>
        <v>59230</v>
      </c>
      <c r="H83" s="86">
        <f t="shared" si="2"/>
        <v>59230</v>
      </c>
      <c r="I83" s="79">
        <f>I84+I85+I86+I87+I88+I89+I90+I91</f>
        <v>0</v>
      </c>
      <c r="J83" s="79">
        <f>J84+J85+J86+J87+J88+J89+J90+J91</f>
        <v>18703.65</v>
      </c>
      <c r="K83" s="79">
        <f>K84+K85+K86+K87+K88+K89+K90+K91</f>
        <v>0</v>
      </c>
      <c r="L83" s="75"/>
      <c r="M83" s="75"/>
      <c r="N83" s="75"/>
      <c r="O83" s="75"/>
      <c r="P83" s="75">
        <f>J83-J21</f>
        <v>10743.750000000002</v>
      </c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</row>
    <row r="84" spans="1:53" s="88" customFormat="1" ht="12.75">
      <c r="A84" s="87"/>
      <c r="B84" s="101" t="s">
        <v>92</v>
      </c>
      <c r="C84" s="84"/>
      <c r="D84" s="84">
        <v>244</v>
      </c>
      <c r="E84" s="68">
        <f t="shared" si="1"/>
        <v>2000</v>
      </c>
      <c r="F84" s="84"/>
      <c r="G84" s="84"/>
      <c r="H84" s="86">
        <f t="shared" si="2"/>
        <v>0</v>
      </c>
      <c r="I84" s="84"/>
      <c r="J84" s="84">
        <f>2000</f>
        <v>2000</v>
      </c>
      <c r="K84" s="84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</row>
    <row r="85" spans="1:53" s="88" customFormat="1" ht="12.75">
      <c r="A85" s="87"/>
      <c r="B85" s="102" t="s">
        <v>93</v>
      </c>
      <c r="C85" s="103"/>
      <c r="D85" s="103">
        <v>244</v>
      </c>
      <c r="E85" s="68">
        <f t="shared" si="1"/>
        <v>16703.65</v>
      </c>
      <c r="F85" s="84"/>
      <c r="G85" s="84"/>
      <c r="H85" s="86">
        <f t="shared" si="2"/>
        <v>0</v>
      </c>
      <c r="I85" s="84"/>
      <c r="J85" s="84">
        <f>16703.65</f>
        <v>16703.65</v>
      </c>
      <c r="K85" s="84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</row>
    <row r="86" spans="1:53" s="88" customFormat="1" ht="12.75" hidden="1">
      <c r="A86" s="87"/>
      <c r="B86" s="104" t="s">
        <v>94</v>
      </c>
      <c r="C86" s="105"/>
      <c r="D86" s="105"/>
      <c r="E86" s="68">
        <f t="shared" si="1"/>
        <v>0</v>
      </c>
      <c r="F86" s="106"/>
      <c r="G86" s="84"/>
      <c r="H86" s="86">
        <f t="shared" si="2"/>
        <v>0</v>
      </c>
      <c r="I86" s="84"/>
      <c r="J86" s="84"/>
      <c r="K86" s="84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</row>
    <row r="87" spans="1:53" s="88" customFormat="1" ht="12.75" hidden="1">
      <c r="A87" s="87"/>
      <c r="B87" s="101" t="s">
        <v>95</v>
      </c>
      <c r="C87" s="107"/>
      <c r="D87" s="107"/>
      <c r="E87" s="68">
        <f t="shared" si="1"/>
        <v>0</v>
      </c>
      <c r="F87" s="84"/>
      <c r="G87" s="84"/>
      <c r="H87" s="86">
        <f t="shared" si="2"/>
        <v>0</v>
      </c>
      <c r="I87" s="84"/>
      <c r="J87" s="84"/>
      <c r="K87" s="84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</row>
    <row r="88" spans="1:53" s="88" customFormat="1" ht="12.75" hidden="1">
      <c r="A88" s="87"/>
      <c r="B88" s="101" t="s">
        <v>96</v>
      </c>
      <c r="C88" s="103"/>
      <c r="D88" s="103"/>
      <c r="E88" s="68">
        <f t="shared" si="1"/>
        <v>0</v>
      </c>
      <c r="F88" s="84"/>
      <c r="G88" s="84"/>
      <c r="H88" s="86">
        <f t="shared" si="2"/>
        <v>0</v>
      </c>
      <c r="I88" s="84"/>
      <c r="J88" s="84"/>
      <c r="K88" s="84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</row>
    <row r="89" spans="1:53" s="88" customFormat="1" ht="12.75">
      <c r="A89" s="87"/>
      <c r="B89" s="101" t="s">
        <v>97</v>
      </c>
      <c r="C89" s="107"/>
      <c r="D89" s="107">
        <v>244</v>
      </c>
      <c r="E89" s="68">
        <f t="shared" si="1"/>
        <v>0</v>
      </c>
      <c r="F89" s="84"/>
      <c r="G89" s="84"/>
      <c r="H89" s="86">
        <f t="shared" si="2"/>
        <v>0</v>
      </c>
      <c r="I89" s="84"/>
      <c r="J89" s="84"/>
      <c r="K89" s="84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</row>
    <row r="90" spans="1:53" s="88" customFormat="1" ht="12.75" hidden="1">
      <c r="A90" s="87"/>
      <c r="B90" s="101" t="s">
        <v>98</v>
      </c>
      <c r="C90" s="107">
        <v>7</v>
      </c>
      <c r="D90" s="107"/>
      <c r="E90" s="68">
        <f t="shared" si="1"/>
        <v>0</v>
      </c>
      <c r="F90" s="84"/>
      <c r="G90" s="84"/>
      <c r="H90" s="86">
        <f t="shared" si="2"/>
        <v>0</v>
      </c>
      <c r="I90" s="84"/>
      <c r="J90" s="84"/>
      <c r="K90" s="84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</row>
    <row r="91" spans="1:53" s="88" customFormat="1" ht="20.25" customHeight="1">
      <c r="A91" s="87"/>
      <c r="B91" s="108" t="s">
        <v>99</v>
      </c>
      <c r="C91" s="107"/>
      <c r="D91" s="107">
        <v>244</v>
      </c>
      <c r="E91" s="68">
        <f t="shared" si="1"/>
        <v>59230</v>
      </c>
      <c r="F91" s="84"/>
      <c r="G91" s="84">
        <v>59230</v>
      </c>
      <c r="H91" s="86">
        <f t="shared" si="2"/>
        <v>59230</v>
      </c>
      <c r="I91" s="84"/>
      <c r="J91" s="84"/>
      <c r="K91" s="84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</row>
    <row r="92" spans="1:53" s="81" customFormat="1" ht="12.75">
      <c r="A92" s="76"/>
      <c r="B92" s="109" t="s">
        <v>100</v>
      </c>
      <c r="C92" s="110"/>
      <c r="D92" s="110"/>
      <c r="E92" s="111">
        <f>F92+G92+I92+J92+K92</f>
        <v>7143161.19</v>
      </c>
      <c r="F92" s="111">
        <f aca="true" t="shared" si="5" ref="F92:K92">F22</f>
        <v>3133531.78</v>
      </c>
      <c r="G92" s="111">
        <f>G22</f>
        <v>2862587.79</v>
      </c>
      <c r="H92" s="112">
        <f t="shared" si="2"/>
        <v>5996119.57</v>
      </c>
      <c r="I92" s="111">
        <f>I22</f>
        <v>1104081.72</v>
      </c>
      <c r="J92" s="111">
        <f t="shared" si="5"/>
        <v>42959.9</v>
      </c>
      <c r="K92" s="111">
        <f t="shared" si="5"/>
        <v>0</v>
      </c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</row>
    <row r="93" spans="1:11" s="118" customFormat="1" ht="12.75">
      <c r="A93" s="113"/>
      <c r="B93" s="114" t="s">
        <v>101</v>
      </c>
      <c r="C93" s="114"/>
      <c r="D93" s="115">
        <v>244</v>
      </c>
      <c r="E93" s="114">
        <f>H93+I93+J93+K93</f>
        <v>0</v>
      </c>
      <c r="F93" s="114">
        <f>F94+F95</f>
        <v>0</v>
      </c>
      <c r="G93" s="114">
        <f>G94+G95</f>
        <v>0</v>
      </c>
      <c r="H93" s="114">
        <f>F93+G93</f>
        <v>0</v>
      </c>
      <c r="I93" s="114"/>
      <c r="J93" s="116"/>
      <c r="K93" s="117"/>
    </row>
    <row r="94" spans="1:11" s="118" customFormat="1" ht="12.75" hidden="1">
      <c r="A94" s="113"/>
      <c r="B94" s="116" t="s">
        <v>33</v>
      </c>
      <c r="C94" s="116">
        <v>211000</v>
      </c>
      <c r="D94" s="116"/>
      <c r="E94" s="116">
        <f>H94+I94+J94+K94</f>
        <v>0</v>
      </c>
      <c r="F94" s="116"/>
      <c r="G94" s="116"/>
      <c r="H94" s="116">
        <f>F94+G94</f>
        <v>0</v>
      </c>
      <c r="I94" s="116"/>
      <c r="J94" s="116"/>
      <c r="K94" s="117"/>
    </row>
    <row r="95" spans="1:11" s="118" customFormat="1" ht="12.75" hidden="1">
      <c r="A95" s="113"/>
      <c r="B95" s="116" t="s">
        <v>102</v>
      </c>
      <c r="C95" s="116">
        <v>213000</v>
      </c>
      <c r="D95" s="116"/>
      <c r="E95" s="116">
        <f>H95+I95+J95+K95</f>
        <v>0</v>
      </c>
      <c r="F95" s="116"/>
      <c r="G95" s="116"/>
      <c r="H95" s="116">
        <f>F95+G95</f>
        <v>0</v>
      </c>
      <c r="I95" s="116"/>
      <c r="J95" s="116"/>
      <c r="K95" s="117"/>
    </row>
    <row r="96" spans="1:53" s="88" customFormat="1" ht="12.75">
      <c r="A96" s="87"/>
      <c r="B96" s="99" t="s">
        <v>103</v>
      </c>
      <c r="C96" s="84"/>
      <c r="D96" s="115">
        <v>244</v>
      </c>
      <c r="E96" s="119">
        <f>F96+G96+I96+J96+K96</f>
        <v>139129.81</v>
      </c>
      <c r="F96" s="115">
        <f>F98+F99+F102+F103</f>
        <v>139129.81</v>
      </c>
      <c r="G96" s="115">
        <f>G98+G99+G102+G103</f>
        <v>0</v>
      </c>
      <c r="H96" s="115">
        <f>H98+H99+H102+H103</f>
        <v>139129.81</v>
      </c>
      <c r="I96" s="84"/>
      <c r="J96" s="84"/>
      <c r="K96" s="84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</row>
    <row r="97" spans="1:53" s="88" customFormat="1" ht="12.75">
      <c r="A97" s="87"/>
      <c r="B97" s="93" t="s">
        <v>28</v>
      </c>
      <c r="C97" s="84"/>
      <c r="D97" s="115"/>
      <c r="E97" s="119">
        <f aca="true" t="shared" si="6" ref="E97:E107">F97+G97+I97+J97+K97</f>
        <v>2216.81</v>
      </c>
      <c r="F97" s="115">
        <v>2216.81</v>
      </c>
      <c r="G97" s="115"/>
      <c r="H97" s="115"/>
      <c r="I97" s="84"/>
      <c r="J97" s="84"/>
      <c r="K97" s="84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</row>
    <row r="98" spans="1:53" s="88" customFormat="1" ht="76.5" customHeight="1">
      <c r="A98" s="87"/>
      <c r="B98" s="120" t="s">
        <v>104</v>
      </c>
      <c r="C98" s="84">
        <v>226</v>
      </c>
      <c r="D98" s="84">
        <v>244</v>
      </c>
      <c r="E98" s="119">
        <f t="shared" si="6"/>
        <v>0</v>
      </c>
      <c r="F98" s="84"/>
      <c r="G98" s="84"/>
      <c r="H98" s="84"/>
      <c r="I98" s="84"/>
      <c r="J98" s="84"/>
      <c r="K98" s="84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</row>
    <row r="99" spans="1:53" s="88" customFormat="1" ht="36.75" customHeight="1">
      <c r="A99" s="87"/>
      <c r="B99" s="121" t="s">
        <v>105</v>
      </c>
      <c r="C99" s="115"/>
      <c r="D99" s="115">
        <v>244</v>
      </c>
      <c r="E99" s="119">
        <f t="shared" si="6"/>
        <v>2216.81</v>
      </c>
      <c r="F99" s="115">
        <f>F100+F101</f>
        <v>2216.81</v>
      </c>
      <c r="G99" s="115">
        <f>G100+G101</f>
        <v>0</v>
      </c>
      <c r="H99" s="115">
        <f>H100+H101</f>
        <v>2216.81</v>
      </c>
      <c r="I99" s="115"/>
      <c r="J99" s="115"/>
      <c r="K99" s="11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</row>
    <row r="100" spans="1:53" s="88" customFormat="1" ht="38.25" customHeight="1">
      <c r="A100" s="87"/>
      <c r="B100" s="101" t="s">
        <v>106</v>
      </c>
      <c r="C100" s="84">
        <v>211</v>
      </c>
      <c r="D100" s="84">
        <v>244</v>
      </c>
      <c r="E100" s="119">
        <f t="shared" si="6"/>
        <v>0</v>
      </c>
      <c r="F100" s="84"/>
      <c r="G100" s="84"/>
      <c r="H100" s="84"/>
      <c r="I100" s="84"/>
      <c r="J100" s="84"/>
      <c r="K100" s="84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</row>
    <row r="101" spans="1:53" s="88" customFormat="1" ht="36" customHeight="1">
      <c r="A101" s="87"/>
      <c r="B101" s="101" t="s">
        <v>107</v>
      </c>
      <c r="C101" s="84">
        <v>213</v>
      </c>
      <c r="D101" s="84">
        <v>244</v>
      </c>
      <c r="E101" s="119">
        <f t="shared" si="6"/>
        <v>2216.81</v>
      </c>
      <c r="F101" s="84">
        <v>2216.81</v>
      </c>
      <c r="G101" s="84"/>
      <c r="H101" s="84">
        <f>F101</f>
        <v>2216.81</v>
      </c>
      <c r="I101" s="84"/>
      <c r="J101" s="84"/>
      <c r="K101" s="84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</row>
    <row r="102" spans="1:53" s="88" customFormat="1" ht="37.5" customHeight="1">
      <c r="A102" s="87"/>
      <c r="B102" s="101" t="s">
        <v>108</v>
      </c>
      <c r="C102" s="84">
        <v>310</v>
      </c>
      <c r="D102" s="84">
        <v>244</v>
      </c>
      <c r="E102" s="119">
        <f t="shared" si="6"/>
        <v>104000</v>
      </c>
      <c r="F102" s="84">
        <v>104000</v>
      </c>
      <c r="G102" s="84"/>
      <c r="H102" s="84">
        <f>F102</f>
        <v>104000</v>
      </c>
      <c r="I102" s="84"/>
      <c r="J102" s="84"/>
      <c r="K102" s="84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</row>
    <row r="103" spans="1:53" s="88" customFormat="1" ht="24" customHeight="1">
      <c r="A103" s="87"/>
      <c r="B103" s="101" t="s">
        <v>109</v>
      </c>
      <c r="C103" s="84">
        <v>226</v>
      </c>
      <c r="D103" s="84">
        <v>244</v>
      </c>
      <c r="E103" s="119">
        <f>F103+G103+I103+J103+K103</f>
        <v>32913</v>
      </c>
      <c r="F103" s="84">
        <v>32913</v>
      </c>
      <c r="G103" s="84"/>
      <c r="H103" s="84">
        <f>F103</f>
        <v>32913</v>
      </c>
      <c r="I103" s="84"/>
      <c r="J103" s="84"/>
      <c r="K103" s="84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</row>
    <row r="104" spans="1:53" s="88" customFormat="1" ht="76.5" customHeight="1">
      <c r="A104" s="87"/>
      <c r="B104" s="121" t="s">
        <v>110</v>
      </c>
      <c r="C104" s="84"/>
      <c r="D104" s="84"/>
      <c r="E104" s="119">
        <f t="shared" si="6"/>
        <v>337977</v>
      </c>
      <c r="F104" s="115"/>
      <c r="G104" s="115">
        <f>G105+G106</f>
        <v>337977</v>
      </c>
      <c r="H104" s="115">
        <f>G104</f>
        <v>337977</v>
      </c>
      <c r="I104" s="84"/>
      <c r="J104" s="84"/>
      <c r="K104" s="84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</row>
    <row r="105" spans="1:53" s="88" customFormat="1" ht="12.75">
      <c r="A105" s="87"/>
      <c r="B105" s="101" t="s">
        <v>111</v>
      </c>
      <c r="C105" s="84">
        <v>226</v>
      </c>
      <c r="D105" s="84">
        <v>244</v>
      </c>
      <c r="E105" s="119">
        <f t="shared" si="6"/>
        <v>5080</v>
      </c>
      <c r="F105" s="84"/>
      <c r="G105" s="84">
        <v>5080</v>
      </c>
      <c r="H105" s="115">
        <f>G105</f>
        <v>5080</v>
      </c>
      <c r="I105" s="84"/>
      <c r="J105" s="84"/>
      <c r="K105" s="84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</row>
    <row r="106" spans="1:53" s="88" customFormat="1" ht="12.75">
      <c r="A106" s="87"/>
      <c r="B106" s="101" t="s">
        <v>112</v>
      </c>
      <c r="C106" s="84">
        <v>262</v>
      </c>
      <c r="D106" s="84">
        <v>321</v>
      </c>
      <c r="E106" s="119">
        <f t="shared" si="6"/>
        <v>332897</v>
      </c>
      <c r="F106" s="84"/>
      <c r="G106" s="84">
        <v>332897</v>
      </c>
      <c r="H106" s="115">
        <f>G106</f>
        <v>332897</v>
      </c>
      <c r="I106" s="84"/>
      <c r="J106" s="84"/>
      <c r="K106" s="84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</row>
    <row r="107" spans="1:53" s="88" customFormat="1" ht="12.75">
      <c r="A107" s="87"/>
      <c r="B107" s="121" t="s">
        <v>17</v>
      </c>
      <c r="C107" s="84"/>
      <c r="D107" s="84"/>
      <c r="E107" s="119">
        <f t="shared" si="6"/>
        <v>7620268</v>
      </c>
      <c r="F107" s="115">
        <f aca="true" t="shared" si="7" ref="F107:K107">F92+F96+F104</f>
        <v>3272661.59</v>
      </c>
      <c r="G107" s="115">
        <f t="shared" si="7"/>
        <v>3200564.79</v>
      </c>
      <c r="H107" s="115">
        <f t="shared" si="7"/>
        <v>6473226.38</v>
      </c>
      <c r="I107" s="115">
        <f t="shared" si="7"/>
        <v>1104081.72</v>
      </c>
      <c r="J107" s="115">
        <f t="shared" si="7"/>
        <v>42959.9</v>
      </c>
      <c r="K107" s="115">
        <f t="shared" si="7"/>
        <v>0</v>
      </c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</row>
    <row r="108" spans="1:53" s="88" customFormat="1" ht="12.75">
      <c r="A108" s="122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</row>
    <row r="109" spans="1:58" s="88" customFormat="1" ht="12.75">
      <c r="A109" s="122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</row>
    <row r="110" spans="1:58" s="88" customFormat="1" ht="12.75">
      <c r="A110" s="122"/>
      <c r="B110" s="113"/>
      <c r="C110" s="12"/>
      <c r="D110" s="12"/>
      <c r="E110" s="12"/>
      <c r="F110" s="12"/>
      <c r="G110" s="123"/>
      <c r="H110" s="124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</row>
    <row r="111" spans="2:11" s="125" customFormat="1" ht="12.75">
      <c r="B111" s="125" t="s">
        <v>113</v>
      </c>
      <c r="E111" s="126"/>
      <c r="F111" s="126" t="s">
        <v>114</v>
      </c>
      <c r="G111" s="126"/>
      <c r="H111" s="126"/>
      <c r="I111" s="126"/>
      <c r="J111" s="126"/>
      <c r="K111" s="126"/>
    </row>
    <row r="112" spans="5:13" s="125" customFormat="1" ht="12.75">
      <c r="E112" s="126"/>
      <c r="F112" s="126"/>
      <c r="G112" s="126"/>
      <c r="H112" s="126"/>
      <c r="I112" s="126"/>
      <c r="J112" s="126"/>
      <c r="K112" s="126"/>
      <c r="M112" s="125">
        <f>M111/1.302</f>
        <v>0</v>
      </c>
    </row>
    <row r="113" spans="2:11" s="125" customFormat="1" ht="12.75">
      <c r="B113" s="127" t="s">
        <v>115</v>
      </c>
      <c r="E113" s="126"/>
      <c r="F113" s="126" t="s">
        <v>116</v>
      </c>
      <c r="G113" s="126"/>
      <c r="H113" s="126"/>
      <c r="I113" s="126"/>
      <c r="J113" s="126"/>
      <c r="K113" s="126"/>
    </row>
    <row r="114" spans="5:11" s="125" customFormat="1" ht="12.75">
      <c r="E114" s="126"/>
      <c r="F114" s="126"/>
      <c r="G114" s="126"/>
      <c r="H114" s="126"/>
      <c r="I114" s="126"/>
      <c r="J114" s="126"/>
      <c r="K114" s="126"/>
    </row>
    <row r="115" spans="1:13" s="88" customFormat="1" ht="12.75">
      <c r="A115" s="5"/>
      <c r="B115" s="127" t="s">
        <v>117</v>
      </c>
      <c r="C115" s="127"/>
      <c r="D115" s="128"/>
      <c r="E115" s="128"/>
      <c r="F115" s="128" t="s">
        <v>118</v>
      </c>
      <c r="G115" s="128"/>
      <c r="H115" s="128"/>
      <c r="I115" s="129"/>
      <c r="J115" s="129"/>
      <c r="K115" s="4"/>
      <c r="L115" s="5"/>
      <c r="M115" s="5"/>
    </row>
    <row r="116" spans="1:58" s="88" customFormat="1" ht="12.75">
      <c r="A116" s="122"/>
      <c r="B116" s="113"/>
      <c r="C116" s="12"/>
      <c r="D116" s="12"/>
      <c r="E116" s="12"/>
      <c r="F116" s="12"/>
      <c r="G116" s="123"/>
      <c r="H116" s="124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  <c r="AY116" s="75"/>
      <c r="AZ116" s="75"/>
      <c r="BA116" s="75"/>
      <c r="BB116" s="75"/>
      <c r="BC116" s="75"/>
      <c r="BD116" s="75"/>
      <c r="BE116" s="75"/>
      <c r="BF116" s="75"/>
    </row>
    <row r="117" spans="1:58" s="88" customFormat="1" ht="12.75">
      <c r="A117" s="122"/>
      <c r="B117" s="113"/>
      <c r="C117" s="12"/>
      <c r="D117" s="12"/>
      <c r="E117" s="12"/>
      <c r="F117" s="12"/>
      <c r="G117" s="123"/>
      <c r="H117" s="124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75"/>
      <c r="BD117" s="75"/>
      <c r="BE117" s="75"/>
      <c r="BF117" s="75"/>
    </row>
    <row r="118" spans="1:58" s="88" customFormat="1" ht="12.75">
      <c r="A118" s="122"/>
      <c r="B118" s="5"/>
      <c r="C118" s="4"/>
      <c r="D118" s="4"/>
      <c r="E118" s="4"/>
      <c r="F118" s="4"/>
      <c r="G118" s="124"/>
      <c r="H118" s="124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75"/>
      <c r="AZ118" s="75"/>
      <c r="BA118" s="75"/>
      <c r="BB118" s="75"/>
      <c r="BC118" s="75"/>
      <c r="BD118" s="75"/>
      <c r="BE118" s="75"/>
      <c r="BF118" s="75"/>
    </row>
    <row r="119" spans="1:58" s="88" customFormat="1" ht="12.75">
      <c r="A119" s="122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5"/>
      <c r="BB119" s="75"/>
      <c r="BC119" s="75"/>
      <c r="BD119" s="75"/>
      <c r="BE119" s="75"/>
      <c r="BF119" s="75"/>
    </row>
    <row r="120" spans="1:58" s="88" customFormat="1" ht="12.75">
      <c r="A120" s="122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</row>
    <row r="121" spans="1:58" s="88" customFormat="1" ht="12.75">
      <c r="A121" s="122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  <c r="AO121" s="75"/>
      <c r="AP121" s="75"/>
      <c r="AQ121" s="75"/>
      <c r="AR121" s="75"/>
      <c r="AS121" s="75"/>
      <c r="AT121" s="75"/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</row>
    <row r="122" spans="1:58" s="88" customFormat="1" ht="12.75">
      <c r="A122" s="122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75"/>
      <c r="BD122" s="75"/>
      <c r="BE122" s="75"/>
      <c r="BF122" s="75"/>
    </row>
    <row r="123" spans="1:58" s="88" customFormat="1" ht="12.75">
      <c r="A123" s="122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75"/>
      <c r="AO123" s="75"/>
      <c r="AP123" s="75"/>
      <c r="AQ123" s="75"/>
      <c r="AR123" s="75"/>
      <c r="AS123" s="75"/>
      <c r="AT123" s="75"/>
      <c r="AU123" s="75"/>
      <c r="AV123" s="75"/>
      <c r="AW123" s="75"/>
      <c r="AX123" s="75"/>
      <c r="AY123" s="75"/>
      <c r="AZ123" s="75"/>
      <c r="BA123" s="75"/>
      <c r="BB123" s="75"/>
      <c r="BC123" s="75"/>
      <c r="BD123" s="75"/>
      <c r="BE123" s="75"/>
      <c r="BF123" s="75"/>
    </row>
    <row r="124" spans="1:58" s="88" customFormat="1" ht="12.75">
      <c r="A124" s="122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75"/>
      <c r="AO124" s="75"/>
      <c r="AP124" s="75"/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5"/>
      <c r="BB124" s="75"/>
      <c r="BC124" s="75"/>
      <c r="BD124" s="75"/>
      <c r="BE124" s="75"/>
      <c r="BF124" s="75"/>
    </row>
    <row r="125" spans="1:58" s="88" customFormat="1" ht="12.75">
      <c r="A125" s="122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5"/>
      <c r="BB125" s="75"/>
      <c r="BC125" s="75"/>
      <c r="BD125" s="75"/>
      <c r="BE125" s="75"/>
      <c r="BF125" s="75"/>
    </row>
    <row r="126" spans="1:58" s="88" customFormat="1" ht="12.75">
      <c r="A126" s="122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  <c r="AS126" s="75"/>
      <c r="AT126" s="75"/>
      <c r="AU126" s="75"/>
      <c r="AV126" s="75"/>
      <c r="AW126" s="75"/>
      <c r="AX126" s="75"/>
      <c r="AY126" s="75"/>
      <c r="AZ126" s="75"/>
      <c r="BA126" s="75"/>
      <c r="BB126" s="75"/>
      <c r="BC126" s="75"/>
      <c r="BD126" s="75"/>
      <c r="BE126" s="75"/>
      <c r="BF126" s="75"/>
    </row>
    <row r="127" spans="1:58" s="88" customFormat="1" ht="12.75">
      <c r="A127" s="122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5"/>
      <c r="BD127" s="75"/>
      <c r="BE127" s="75"/>
      <c r="BF127" s="75"/>
    </row>
    <row r="128" spans="1:58" s="88" customFormat="1" ht="12.75">
      <c r="A128" s="122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  <c r="AP128" s="75"/>
      <c r="AQ128" s="75"/>
      <c r="AR128" s="75"/>
      <c r="AS128" s="75"/>
      <c r="AT128" s="75"/>
      <c r="AU128" s="75"/>
      <c r="AV128" s="75"/>
      <c r="AW128" s="75"/>
      <c r="AX128" s="75"/>
      <c r="AY128" s="75"/>
      <c r="AZ128" s="75"/>
      <c r="BA128" s="75"/>
      <c r="BB128" s="75"/>
      <c r="BC128" s="75"/>
      <c r="BD128" s="75"/>
      <c r="BE128" s="75"/>
      <c r="BF128" s="75"/>
    </row>
    <row r="129" spans="1:58" s="88" customFormat="1" ht="12.75">
      <c r="A129" s="122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75"/>
      <c r="BD129" s="75"/>
      <c r="BE129" s="75"/>
      <c r="BF129" s="75"/>
    </row>
    <row r="130" spans="1:58" s="88" customFormat="1" ht="12.75">
      <c r="A130" s="122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  <c r="BC130" s="75"/>
      <c r="BD130" s="75"/>
      <c r="BE130" s="75"/>
      <c r="BF130" s="75"/>
    </row>
    <row r="131" spans="1:58" s="88" customFormat="1" ht="12.75">
      <c r="A131" s="122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75"/>
      <c r="AO131" s="75"/>
      <c r="AP131" s="75"/>
      <c r="AQ131" s="75"/>
      <c r="AR131" s="75"/>
      <c r="AS131" s="75"/>
      <c r="AT131" s="75"/>
      <c r="AU131" s="75"/>
      <c r="AV131" s="75"/>
      <c r="AW131" s="75"/>
      <c r="AX131" s="75"/>
      <c r="AY131" s="75"/>
      <c r="AZ131" s="75"/>
      <c r="BA131" s="75"/>
      <c r="BB131" s="75"/>
      <c r="BC131" s="75"/>
      <c r="BD131" s="75"/>
      <c r="BE131" s="75"/>
      <c r="BF131" s="75"/>
    </row>
    <row r="132" spans="1:58" s="88" customFormat="1" ht="12.75">
      <c r="A132" s="122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  <c r="AO132" s="75"/>
      <c r="AP132" s="75"/>
      <c r="AQ132" s="75"/>
      <c r="AR132" s="75"/>
      <c r="AS132" s="75"/>
      <c r="AT132" s="75"/>
      <c r="AU132" s="75"/>
      <c r="AV132" s="75"/>
      <c r="AW132" s="75"/>
      <c r="AX132" s="75"/>
      <c r="AY132" s="75"/>
      <c r="AZ132" s="75"/>
      <c r="BA132" s="75"/>
      <c r="BB132" s="75"/>
      <c r="BC132" s="75"/>
      <c r="BD132" s="75"/>
      <c r="BE132" s="75"/>
      <c r="BF132" s="75"/>
    </row>
    <row r="133" spans="1:58" s="88" customFormat="1" ht="12.75">
      <c r="A133" s="122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75"/>
      <c r="BD133" s="75"/>
      <c r="BE133" s="75"/>
      <c r="BF133" s="75"/>
    </row>
    <row r="134" spans="1:58" s="88" customFormat="1" ht="12.75">
      <c r="A134" s="122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  <c r="AN134" s="75"/>
      <c r="AO134" s="75"/>
      <c r="AP134" s="75"/>
      <c r="AQ134" s="75"/>
      <c r="AR134" s="75"/>
      <c r="AS134" s="75"/>
      <c r="AT134" s="75"/>
      <c r="AU134" s="75"/>
      <c r="AV134" s="75"/>
      <c r="AW134" s="75"/>
      <c r="AX134" s="75"/>
      <c r="AY134" s="75"/>
      <c r="AZ134" s="75"/>
      <c r="BA134" s="75"/>
      <c r="BB134" s="75"/>
      <c r="BC134" s="75"/>
      <c r="BD134" s="75"/>
      <c r="BE134" s="75"/>
      <c r="BF134" s="75"/>
    </row>
    <row r="135" spans="1:58" s="88" customFormat="1" ht="12.75">
      <c r="A135" s="122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5"/>
      <c r="BB135" s="75"/>
      <c r="BC135" s="75"/>
      <c r="BD135" s="75"/>
      <c r="BE135" s="75"/>
      <c r="BF135" s="75"/>
    </row>
    <row r="136" spans="1:58" s="88" customFormat="1" ht="12.75">
      <c r="A136" s="122"/>
      <c r="B136" s="130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75"/>
      <c r="AO136" s="75"/>
      <c r="AP136" s="75"/>
      <c r="AQ136" s="75"/>
      <c r="AR136" s="75"/>
      <c r="AS136" s="75"/>
      <c r="AT136" s="75"/>
      <c r="AU136" s="75"/>
      <c r="AV136" s="75"/>
      <c r="AW136" s="75"/>
      <c r="AX136" s="75"/>
      <c r="AY136" s="75"/>
      <c r="AZ136" s="75"/>
      <c r="BA136" s="75"/>
      <c r="BB136" s="75"/>
      <c r="BC136" s="75"/>
      <c r="BD136" s="75"/>
      <c r="BE136" s="75"/>
      <c r="BF136" s="75"/>
    </row>
    <row r="137" spans="1:58" s="88" customFormat="1" ht="12.75">
      <c r="A137" s="122"/>
      <c r="B137" s="130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75"/>
      <c r="BC137" s="75"/>
      <c r="BD137" s="75"/>
      <c r="BE137" s="75"/>
      <c r="BF137" s="75"/>
    </row>
    <row r="138" spans="1:58" s="88" customFormat="1" ht="12.75">
      <c r="A138" s="122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5"/>
      <c r="AX138" s="75"/>
      <c r="AY138" s="75"/>
      <c r="AZ138" s="75"/>
      <c r="BA138" s="75"/>
      <c r="BB138" s="75"/>
      <c r="BC138" s="75"/>
      <c r="BD138" s="75"/>
      <c r="BE138" s="75"/>
      <c r="BF138" s="75"/>
    </row>
    <row r="139" spans="2:58" ht="12.75"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75"/>
      <c r="BC139" s="75"/>
      <c r="BD139" s="75"/>
      <c r="BE139" s="75"/>
      <c r="BF139" s="75"/>
    </row>
    <row r="140" spans="2:5" ht="12.75">
      <c r="B140" s="131"/>
      <c r="C140" s="4"/>
      <c r="D140" s="4"/>
      <c r="E140" s="4"/>
    </row>
  </sheetData>
  <sheetProtection selectLockedCells="1" selectUnlockedCells="1"/>
  <mergeCells count="4">
    <mergeCell ref="A3:A6"/>
    <mergeCell ref="B17:B20"/>
    <mergeCell ref="F18:G18"/>
    <mergeCell ref="I115:J115"/>
  </mergeCells>
  <printOptions/>
  <pageMargins left="0.1798611111111111" right="0.10972222222222222" top="0.5118055555555555" bottom="0.5513888888888889" header="0.5118055555555555" footer="0.5118055555555555"/>
  <pageSetup fitToHeight="100" fitToWidth="1" horizontalDpi="300" verticalDpi="300" orientation="portrait" paperSize="9"/>
  <rowBreaks count="1" manualBreakCount="1">
    <brk id="50" max="255" man="1"/>
  </rowBreaks>
  <colBreaks count="1" manualBreakCount="1">
    <brk id="1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buh-vb28</cp:lastModifiedBy>
  <cp:lastPrinted>2016-11-07T12:54:15Z</cp:lastPrinted>
  <dcterms:created xsi:type="dcterms:W3CDTF">1996-10-08T23:32:33Z</dcterms:created>
  <dcterms:modified xsi:type="dcterms:W3CDTF">2016-11-07T11:09:34Z</dcterms:modified>
  <cp:category/>
  <cp:version/>
  <cp:contentType/>
  <cp:contentStatus/>
</cp:coreProperties>
</file>